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/>
  <mc:AlternateContent xmlns:mc="http://schemas.openxmlformats.org/markup-compatibility/2006">
    <mc:Choice Requires="x15">
      <x15ac:absPath xmlns:x15ac="http://schemas.microsoft.com/office/spreadsheetml/2010/11/ac" url="https://jaionline-my.sharepoint.com/personal/atw_jai_com/Documents/Works/2024-07-23-AP-4th-gen/2026-05-25-MCL-framerate-calc/"/>
    </mc:Choice>
  </mc:AlternateContent>
  <xr:revisionPtr revIDLastSave="0" documentId="8_{C2D41E1A-7E19-4B0A-AB8B-4EE694DBD79F}" xr6:coauthVersionLast="47" xr6:coauthVersionMax="47" xr10:uidLastSave="{00000000-0000-0000-0000-000000000000}"/>
  <bookViews>
    <workbookView xWindow="8760" yWindow="1224" windowWidth="32724" windowHeight="22500" xr2:uid="{709C52ED-8088-443A-ACA8-383579B12C98}"/>
  </bookViews>
  <sheets>
    <sheet name="FrameRate Calc (MCL)" sheetId="1" r:id="rId1"/>
  </sheets>
  <externalReferences>
    <externalReference r:id="rId2"/>
  </externalReferences>
  <definedNames>
    <definedName name="binning" localSheetId="0">'FrameRate Calc (MCL)'!$B$9</definedName>
    <definedName name="binning">#REF!</definedName>
    <definedName name="bps_92" localSheetId="0">'FrameRate Calc (MCL)'!#REF!</definedName>
    <definedName name="bps_92">'[1]FrameRate Calc (5GE)'!$B$91</definedName>
    <definedName name="CLClock">'FrameRate Calc (MCL)'!$B$14</definedName>
    <definedName name="clock">#REF!</definedName>
    <definedName name="CXP">#REF!</definedName>
    <definedName name="exposure_time" localSheetId="0">'FrameRate Calc (MCL)'!$B$16</definedName>
    <definedName name="exposure_time">#REF!</definedName>
    <definedName name="FD2x2" localSheetId="0">'FrameRate Calc (MCL)'!$B$10</definedName>
    <definedName name="FD2x2">#REF!</definedName>
    <definedName name="fpga_bin_ratio">#REF!</definedName>
    <definedName name="h_period" localSheetId="0">'FrameRate Calc (MCL)'!$B$86</definedName>
    <definedName name="h_period">#REF!</definedName>
    <definedName name="height" localSheetId="0">'FrameRate Calc (MCL)'!$B$8</definedName>
    <definedName name="height">#REF!</definedName>
    <definedName name="height_max" localSheetId="0">'FrameRate Calc (MCL)'!$B$73</definedName>
    <definedName name="height_max">#REF!</definedName>
    <definedName name="height_min" localSheetId="0">'FrameRate Calc (MCL)'!$B$72</definedName>
    <definedName name="height_min">#REF!</definedName>
    <definedName name="height_step" localSheetId="0">'FrameRate Calc (MCL)'!$B$74</definedName>
    <definedName name="height_step">#REF!</definedName>
    <definedName name="imagescaling">#REF!</definedName>
    <definedName name="linetime" localSheetId="0">'FrameRate Calc (MCL)'!$B$85</definedName>
    <definedName name="linetime">#REF!</definedName>
    <definedName name="maximum_acquisition_framerate" localSheetId="0">'FrameRate Calc (MCL)'!$B$89</definedName>
    <definedName name="maximum_acquisition_framerate">#REF!</definedName>
    <definedName name="maximum_trigger_rate" localSheetId="0">'FrameRate Calc (MCL)'!$B$92</definedName>
    <definedName name="maximum_trigger_rate">#REF!</definedName>
    <definedName name="maxoverlaptime_trolrd" localSheetId="0">'FrameRate Calc (MCL)'!$B$90</definedName>
    <definedName name="maxoverlaptime_trolrd">#REF!</definedName>
    <definedName name="minimum_frame_period" localSheetId="0">'FrameRate Calc (MCL)'!$B$87</definedName>
    <definedName name="minimum_frame_period">#REF!</definedName>
    <definedName name="non_exposureperiod" localSheetId="0">'FrameRate Calc (MCL)'!$B$91</definedName>
    <definedName name="non_exposureperiod">#REF!</definedName>
    <definedName name="non_overlapexposuretime_trolrd" localSheetId="0">'FrameRate Calc (MCL)'!$B$93</definedName>
    <definedName name="non_overlapexposuretime_trolrd">'[1]FrameRate Calc (5GE)'!$B$103</definedName>
    <definedName name="norishiro">#REF!</definedName>
    <definedName name="output_height" localSheetId="0">'FrameRate Calc (MCL)'!$B$18</definedName>
    <definedName name="output_width" localSheetId="0">'FrameRate Calc (MCL)'!$B$17</definedName>
    <definedName name="PF" localSheetId="0">'FrameRate Calc (MCL)'!$B$11</definedName>
    <definedName name="PF">#REF!</definedName>
    <definedName name="SDBits" localSheetId="0">'FrameRate Calc (MCL)'!$B$79</definedName>
    <definedName name="SDBits">#REF!</definedName>
    <definedName name="sensor_height" localSheetId="0">'FrameRate Calc (MCL)'!$B$78</definedName>
    <definedName name="sensor_height">'[1]FrameRate Calc (5GE)'!$B$83</definedName>
    <definedName name="sensor_width" localSheetId="0">'FrameRate Calc (MCL)'!$B$77</definedName>
    <definedName name="sensor_width">#REF!</definedName>
    <definedName name="spec_height" localSheetId="0">'FrameRate Calc (MCL)'!#REF!</definedName>
    <definedName name="spec_width" localSheetId="0">'FrameRate Calc (MCL)'!#REF!</definedName>
    <definedName name="speed" localSheetId="0">'FrameRate Calc (MCL)'!#REF!</definedName>
    <definedName name="tapg">'FrameRate Calc (MCL)'!$B$12</definedName>
    <definedName name="trigger_mode" localSheetId="0">'FrameRate Calc (MCL)'!$B$15</definedName>
    <definedName name="trigger_mode">#REF!</definedName>
    <definedName name="vblanking" localSheetId="0">'FrameRate Calc (MCL)'!$B$88</definedName>
    <definedName name="vblanking">#REF!</definedName>
    <definedName name="video_freq">#REF!</definedName>
    <definedName name="width" localSheetId="0">'FrameRate Calc (MCL)'!$B$7</definedName>
    <definedName name="width">#REF!</definedName>
    <definedName name="width_max" localSheetId="0">'FrameRate Calc (MCL)'!$B$70</definedName>
    <definedName name="width_max">#REF!</definedName>
    <definedName name="width_min" localSheetId="0">'FrameRate Calc (MCL)'!$B$69</definedName>
    <definedName name="width_min">#REF!</definedName>
    <definedName name="width_step" localSheetId="0">'FrameRate Calc (MCL)'!$B$71</definedName>
    <definedName name="width_ste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103" i="1" l="1"/>
  <c r="H103" i="1"/>
  <c r="G103" i="1"/>
  <c r="I103" i="1" s="1"/>
  <c r="J102" i="1"/>
  <c r="I102" i="1"/>
  <c r="H102" i="1"/>
  <c r="G102" i="1"/>
  <c r="J101" i="1"/>
  <c r="H101" i="1"/>
  <c r="G101" i="1"/>
  <c r="I101" i="1" s="1"/>
  <c r="J100" i="1"/>
  <c r="H100" i="1"/>
  <c r="G100" i="1"/>
  <c r="I100" i="1" s="1"/>
  <c r="J99" i="1"/>
  <c r="I99" i="1"/>
  <c r="H99" i="1"/>
  <c r="G99" i="1"/>
  <c r="J98" i="1"/>
  <c r="H98" i="1"/>
  <c r="G98" i="1"/>
  <c r="I98" i="1" s="1"/>
  <c r="B91" i="1" a="1"/>
  <c r="B91" i="1" s="1"/>
  <c r="B82" i="1" a="1"/>
  <c r="B82" i="1" s="1"/>
  <c r="B81" i="1" a="1"/>
  <c r="B81" i="1" s="1"/>
  <c r="B79" i="1" a="1"/>
  <c r="B79" i="1" s="1"/>
  <c r="B74" i="1"/>
  <c r="B73" i="1" a="1"/>
  <c r="B73" i="1" s="1"/>
  <c r="B72" i="1" a="1"/>
  <c r="B72" i="1" s="1"/>
  <c r="B71" i="1"/>
  <c r="A5" i="1" s="1" a="1"/>
  <c r="A5" i="1" s="1"/>
  <c r="B70" i="1" a="1"/>
  <c r="B70" i="1" s="1"/>
  <c r="B69" i="1" a="1"/>
  <c r="B69" i="1" s="1"/>
  <c r="B18" i="1"/>
  <c r="B78" i="1" s="1"/>
  <c r="B17" i="1"/>
  <c r="B80" i="1" s="1"/>
  <c r="B13" i="1" a="1"/>
  <c r="B13" i="1" s="1"/>
  <c r="B77" i="1" l="1" a="1"/>
  <c r="B77" i="1" s="1"/>
  <c r="B84" i="1" s="1" a="1"/>
  <c r="B84" i="1" s="1"/>
  <c r="B88" i="1" a="1"/>
  <c r="B88" i="1" s="1"/>
  <c r="B83" i="1" a="1"/>
  <c r="B83" i="1" s="1"/>
  <c r="B85" i="1" s="1"/>
  <c r="B86" i="1" s="1"/>
  <c r="B87" i="1" s="1"/>
  <c r="B90" i="1" l="1"/>
  <c r="B89" i="1"/>
  <c r="B19" i="1" s="1"/>
  <c r="B93" i="1" l="1"/>
  <c r="B9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<sst xmlns="http://schemas.openxmlformats.org/spreadsheetml/2006/main" count="362" uniqueCount="71">
  <si>
    <t>AP-5100T-MCL ROI Frame Rate Calculator Version 1.00</t>
    <phoneticPr fontId="3"/>
  </si>
  <si>
    <t>Last updated: 2026-05-25</t>
    <phoneticPr fontId="3"/>
  </si>
  <si>
    <t>Camera settings</t>
    <phoneticPr fontId="3"/>
  </si>
  <si>
    <t>Sample: Full ROI (CameraLinkClockFrequency: 85MHz)</t>
    <phoneticPr fontId="3"/>
  </si>
  <si>
    <t>Width [pixel]</t>
    <phoneticPr fontId="3"/>
  </si>
  <si>
    <t>Height [pixel]</t>
    <phoneticPr fontId="3"/>
  </si>
  <si>
    <t>Binning H/V</t>
    <phoneticPr fontId="3"/>
  </si>
  <si>
    <t>FD2x2BinningMode</t>
    <phoneticPr fontId="3"/>
  </si>
  <si>
    <t>Off</t>
  </si>
  <si>
    <t>Off</t>
    <phoneticPr fontId="3"/>
  </si>
  <si>
    <t>PixelFormat</t>
    <phoneticPr fontId="3"/>
  </si>
  <si>
    <t>RGB8</t>
  </si>
  <si>
    <t>RGB8</t>
    <phoneticPr fontId="3"/>
  </si>
  <si>
    <t>RGB10</t>
    <phoneticPr fontId="3"/>
  </si>
  <si>
    <t>RGB12</t>
    <phoneticPr fontId="3"/>
  </si>
  <si>
    <t>DeviceTapGeometry</t>
    <phoneticPr fontId="3"/>
  </si>
  <si>
    <t>1X_1Y</t>
  </si>
  <si>
    <t>1X_1Y</t>
    <phoneticPr fontId="3"/>
  </si>
  <si>
    <t>1X2_1Y</t>
    <phoneticPr fontId="3"/>
  </si>
  <si>
    <t>1X8_1Y</t>
    <phoneticPr fontId="3"/>
  </si>
  <si>
    <t>1X3_1Y</t>
    <phoneticPr fontId="3"/>
  </si>
  <si>
    <t>1X10_1Y</t>
    <phoneticPr fontId="3"/>
  </si>
  <si>
    <t>ClConfiguration (read-only)</t>
    <phoneticPr fontId="3"/>
  </si>
  <si>
    <t>Base</t>
    <phoneticPr fontId="3"/>
  </si>
  <si>
    <t>Medium</t>
    <phoneticPr fontId="3"/>
  </si>
  <si>
    <t>Full</t>
    <phoneticPr fontId="3"/>
  </si>
  <si>
    <t>EightyBit</t>
    <phoneticPr fontId="3"/>
  </si>
  <si>
    <t>CameraLinkClockFrequency</t>
    <phoneticPr fontId="3"/>
  </si>
  <si>
    <t>85MHz</t>
  </si>
  <si>
    <t>85MHz</t>
    <phoneticPr fontId="3"/>
  </si>
  <si>
    <t>Trigger Mode</t>
    <phoneticPr fontId="3"/>
  </si>
  <si>
    <r>
      <t>Exposure Time [</t>
    </r>
    <r>
      <rPr>
        <b/>
        <sz val="10"/>
        <color theme="1"/>
        <rFont val="Trebuchet MS"/>
        <family val="2"/>
        <charset val="161"/>
      </rPr>
      <t>μ</t>
    </r>
    <r>
      <rPr>
        <b/>
        <sz val="10"/>
        <color theme="1"/>
        <rFont val="Trebuchet MS"/>
        <family val="2"/>
      </rPr>
      <t>s]</t>
    </r>
    <phoneticPr fontId="3"/>
  </si>
  <si>
    <t>Output width [pixel]</t>
    <phoneticPr fontId="3"/>
  </si>
  <si>
    <t>Output height [pixel]</t>
    <phoneticPr fontId="3"/>
  </si>
  <si>
    <t>Frame Rate [Hz]</t>
    <phoneticPr fontId="3"/>
  </si>
  <si>
    <t>Sample: Minimum ROI (CameraLinkClockFrequency: 85MHz)</t>
    <phoneticPr fontId="3"/>
  </si>
  <si>
    <t>Sample: FD2x2Binning (CameraLinkClockFrequency: 85MHz)</t>
    <phoneticPr fontId="3"/>
  </si>
  <si>
    <t>On</t>
    <phoneticPr fontId="3"/>
  </si>
  <si>
    <t>Sample: Binning H/V (CameraLinkClockFrequency: 85MHz)</t>
    <phoneticPr fontId="3"/>
  </si>
  <si>
    <t>[DO NOT EDIT] Debug</t>
    <phoneticPr fontId="3"/>
  </si>
  <si>
    <t>Width Min [pixel]</t>
    <phoneticPr fontId="3"/>
  </si>
  <si>
    <t>Width Max [pixel]</t>
    <phoneticPr fontId="3"/>
  </si>
  <si>
    <t>Width Step [pixel]</t>
    <phoneticPr fontId="3"/>
  </si>
  <si>
    <t>Height Min [pixel]</t>
    <phoneticPr fontId="3"/>
  </si>
  <si>
    <t>Height Max [pixel]</t>
    <phoneticPr fontId="3"/>
  </si>
  <si>
    <t>Height Step [pixel]</t>
    <phoneticPr fontId="3"/>
  </si>
  <si>
    <t>[DO NOT EDIT] Int. variables</t>
    <phoneticPr fontId="3"/>
  </si>
  <si>
    <t>Sensor width</t>
    <phoneticPr fontId="3"/>
  </si>
  <si>
    <t>Sensor height</t>
    <phoneticPr fontId="3"/>
  </si>
  <si>
    <t>SensorDigitizationBits</t>
    <phoneticPr fontId="3"/>
  </si>
  <si>
    <t>IF_LINETIME [clk]</t>
    <phoneticPr fontId="3"/>
  </si>
  <si>
    <t>taps</t>
    <phoneticPr fontId="3"/>
  </si>
  <si>
    <t>clclk</t>
    <phoneticPr fontId="3"/>
  </si>
  <si>
    <t>SENSOR_LINETIME [clk]</t>
    <phoneticPr fontId="3"/>
  </si>
  <si>
    <t>VIDEO_LINETIME [clk]</t>
    <phoneticPr fontId="3"/>
  </si>
  <si>
    <t>LineTime [clk]</t>
    <phoneticPr fontId="3"/>
  </si>
  <si>
    <t>H Period [μs]</t>
    <phoneticPr fontId="3"/>
  </si>
  <si>
    <t>Minimum Frame Period [μs]</t>
    <phoneticPr fontId="3"/>
  </si>
  <si>
    <t>VBlanking</t>
    <phoneticPr fontId="3"/>
  </si>
  <si>
    <t>Maximum Acquisition Frame Rate [Hz]</t>
    <phoneticPr fontId="3"/>
  </si>
  <si>
    <t>MaxOverlapTime_TrOlrd [μs]</t>
    <phoneticPr fontId="3"/>
  </si>
  <si>
    <t>Non-ExposurePeriod [H]</t>
    <phoneticPr fontId="3"/>
  </si>
  <si>
    <t>Maximum Trigger Rate [Hz]</t>
    <phoneticPr fontId="3"/>
  </si>
  <si>
    <t>Non-OverlapExposureTime_TrOlrd</t>
    <phoneticPr fontId="3"/>
  </si>
  <si>
    <r>
      <t>Non-ExposurePeriod</t>
    </r>
    <r>
      <rPr>
        <b/>
        <sz val="10"/>
        <color theme="1"/>
        <rFont val="ＭＳ Ｐゴシック"/>
        <family val="2"/>
        <charset val="128"/>
      </rPr>
      <t>一覧</t>
    </r>
    <rPh sb="18" eb="20">
      <t>イチラン</t>
    </rPh>
    <phoneticPr fontId="3"/>
  </si>
  <si>
    <t>FD2x2</t>
    <phoneticPr fontId="3"/>
  </si>
  <si>
    <t>SD Bits (read-only)</t>
    <phoneticPr fontId="3"/>
  </si>
  <si>
    <t>GMRWT</t>
    <phoneticPr fontId="3"/>
  </si>
  <si>
    <t>GMTWT</t>
    <phoneticPr fontId="3"/>
  </si>
  <si>
    <t>Non-ExposurePeriod (tTGES)</t>
    <phoneticPr fontId="3"/>
  </si>
  <si>
    <t>GSDLY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</si>
</sst>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%"/>
  </numFmts>
  <fonts count="17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6"/>
      <color theme="1"/>
      <name val="Trebuchet MS"/>
      <family val="2"/>
    </font>
    <font>
      <sz val="6"/>
      <name val="ＭＳ Ｐゴシック"/>
      <family val="2"/>
      <charset val="128"/>
      <scheme val="minor"/>
    </font>
    <font>
      <sz val="10"/>
      <color theme="1"/>
      <name val="Trebuchet MS"/>
      <family val="2"/>
    </font>
    <font>
      <sz val="10"/>
      <name val="Trebuchet MS"/>
      <family val="2"/>
    </font>
    <font>
      <sz val="10"/>
      <color rgb="FFFF0000"/>
      <name val="Trebuchet MS"/>
      <family val="2"/>
    </font>
    <font>
      <b/>
      <sz val="11"/>
      <color theme="1"/>
      <name val="Trebuchet MS"/>
      <family val="2"/>
    </font>
    <font>
      <sz val="8"/>
      <color theme="1"/>
      <name val="Trebuchet MS"/>
      <family val="2"/>
    </font>
    <font>
      <sz val="10"/>
      <color theme="1"/>
      <name val="ＭＳ Ｐゴシック"/>
      <family val="2"/>
      <charset val="128"/>
    </font>
    <font>
      <b/>
      <sz val="10"/>
      <color theme="1"/>
      <name val="Trebuchet MS"/>
      <family val="2"/>
    </font>
    <font>
      <b/>
      <sz val="10"/>
      <color theme="1"/>
      <name val="Trebuchet MS"/>
      <family val="2"/>
      <charset val="161"/>
    </font>
    <font>
      <b/>
      <sz val="14"/>
      <name val="Trebuchet MS"/>
      <family val="2"/>
    </font>
    <font>
      <sz val="14"/>
      <name val="Trebuchet MS"/>
      <family val="2"/>
    </font>
    <font>
      <sz val="10"/>
      <color theme="1"/>
      <name val="Consolas"/>
      <family val="3"/>
    </font>
    <font>
      <b/>
      <sz val="11"/>
      <name val="Trebuchet MS"/>
      <family val="2"/>
    </font>
    <font>
      <b/>
      <sz val="10"/>
      <color theme="1"/>
      <name val="ＭＳ Ｐゴシック"/>
      <family val="2"/>
      <charset val="128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1" xfId="0" applyFont="1" applyBorder="1">
      <alignment vertical="center"/>
    </xf>
    <xf numFmtId="0" fontId="4" fillId="2" borderId="1" xfId="0" applyFont="1" applyFill="1" applyBorder="1" applyProtection="1">
      <alignment vertical="center"/>
      <protection locked="0"/>
    </xf>
    <xf numFmtId="0" fontId="4" fillId="2" borderId="1" xfId="0" applyFont="1" applyFill="1" applyBorder="1" applyAlignment="1">
      <alignment horizontal="right" vertical="center"/>
    </xf>
    <xf numFmtId="0" fontId="10" fillId="0" borderId="2" xfId="0" applyFont="1" applyBorder="1">
      <alignment vertical="center"/>
    </xf>
    <xf numFmtId="0" fontId="4" fillId="2" borderId="2" xfId="0" applyFont="1" applyFill="1" applyBorder="1" applyProtection="1">
      <alignment vertical="center"/>
      <protection locked="0"/>
    </xf>
    <xf numFmtId="0" fontId="4" fillId="2" borderId="2" xfId="0" applyFont="1" applyFill="1" applyBorder="1" applyAlignment="1">
      <alignment horizontal="right" vertical="center"/>
    </xf>
    <xf numFmtId="0" fontId="4" fillId="2" borderId="2" xfId="0" applyFont="1" applyFill="1" applyBorder="1" applyAlignment="1" applyProtection="1">
      <alignment horizontal="right" vertical="center"/>
      <protection locked="0"/>
    </xf>
    <xf numFmtId="0" fontId="5" fillId="2" borderId="2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 wrapText="1"/>
    </xf>
    <xf numFmtId="0" fontId="4" fillId="3" borderId="2" xfId="0" applyFont="1" applyFill="1" applyBorder="1" applyAlignment="1" applyProtection="1">
      <alignment horizontal="right" vertical="center"/>
      <protection locked="0"/>
    </xf>
    <xf numFmtId="0" fontId="4" fillId="3" borderId="2" xfId="0" applyFont="1" applyFill="1" applyBorder="1" applyAlignment="1">
      <alignment horizontal="right" vertical="center"/>
    </xf>
    <xf numFmtId="0" fontId="10" fillId="0" borderId="3" xfId="0" applyFont="1" applyBorder="1">
      <alignment vertical="center"/>
    </xf>
    <xf numFmtId="0" fontId="4" fillId="2" borderId="3" xfId="0" applyFont="1" applyFill="1" applyBorder="1" applyProtection="1">
      <alignment vertical="center"/>
      <protection locked="0"/>
    </xf>
    <xf numFmtId="0" fontId="12" fillId="0" borderId="1" xfId="0" applyFont="1" applyBorder="1">
      <alignment vertical="center"/>
    </xf>
    <xf numFmtId="0" fontId="13" fillId="2" borderId="1" xfId="0" applyFont="1" applyFill="1" applyBorder="1">
      <alignment vertical="center"/>
    </xf>
    <xf numFmtId="0" fontId="12" fillId="0" borderId="2" xfId="0" applyFont="1" applyBorder="1">
      <alignment vertical="center"/>
    </xf>
    <xf numFmtId="0" fontId="13" fillId="2" borderId="2" xfId="0" applyFont="1" applyFill="1" applyBorder="1">
      <alignment vertical="center"/>
    </xf>
    <xf numFmtId="0" fontId="12" fillId="0" borderId="4" xfId="0" applyFont="1" applyBorder="1">
      <alignment vertical="center"/>
    </xf>
    <xf numFmtId="164" fontId="12" fillId="4" borderId="4" xfId="0" applyNumberFormat="1" applyFont="1" applyFill="1" applyBorder="1">
      <alignment vertical="center"/>
    </xf>
    <xf numFmtId="9" fontId="6" fillId="0" borderId="0" xfId="1" applyFont="1" applyFill="1" applyBorder="1">
      <alignment vertical="center"/>
    </xf>
    <xf numFmtId="9" fontId="4" fillId="0" borderId="0" xfId="1" applyFont="1" applyFill="1" applyBorder="1">
      <alignment vertical="center"/>
    </xf>
    <xf numFmtId="165" fontId="4" fillId="0" borderId="0" xfId="1" applyNumberFormat="1" applyFont="1" applyFill="1" applyBorder="1">
      <alignment vertical="center"/>
    </xf>
    <xf numFmtId="165" fontId="5" fillId="0" borderId="0" xfId="1" applyNumberFormat="1" applyFont="1">
      <alignment vertical="center"/>
    </xf>
    <xf numFmtId="165" fontId="4" fillId="0" borderId="0" xfId="1" applyNumberFormat="1" applyFont="1">
      <alignment vertical="center"/>
    </xf>
    <xf numFmtId="165" fontId="6" fillId="0" borderId="0" xfId="1" applyNumberFormat="1" applyFont="1">
      <alignment vertical="center"/>
    </xf>
    <xf numFmtId="165" fontId="8" fillId="0" borderId="0" xfId="1" applyNumberFormat="1" applyFont="1" applyFill="1" applyBorder="1" applyAlignment="1">
      <alignment horizontal="center" vertical="center"/>
    </xf>
    <xf numFmtId="165" fontId="4" fillId="0" borderId="0" xfId="0" applyNumberFormat="1" applyFont="1">
      <alignment vertical="center"/>
    </xf>
    <xf numFmtId="0" fontId="1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15" fillId="0" borderId="0" xfId="0" applyFont="1">
      <alignment vertical="center"/>
    </xf>
    <xf numFmtId="164" fontId="4" fillId="0" borderId="0" xfId="0" applyNumberFormat="1" applyFont="1">
      <alignment vertical="center"/>
    </xf>
    <xf numFmtId="164" fontId="14" fillId="0" borderId="0" xfId="0" applyNumberFormat="1" applyFont="1">
      <alignment vertical="center"/>
    </xf>
    <xf numFmtId="0" fontId="7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10" fillId="3" borderId="0" xfId="0" applyFont="1" applyFill="1">
      <alignment vertical="center"/>
    </xf>
    <xf numFmtId="0" fontId="4" fillId="3" borderId="0" xfId="0" applyFont="1" applyFill="1">
      <alignment vertical="center"/>
    </xf>
    <xf numFmtId="0" fontId="10" fillId="3" borderId="5" xfId="0" applyFont="1" applyFill="1" applyBorder="1">
      <alignment vertical="center"/>
    </xf>
    <xf numFmtId="0" fontId="14" fillId="3" borderId="5" xfId="0" applyFont="1" applyFill="1" applyBorder="1">
      <alignment vertical="center"/>
    </xf>
    <xf numFmtId="0" fontId="10" fillId="5" borderId="5" xfId="0" applyFont="1" applyFill="1" applyBorder="1">
      <alignment vertical="center"/>
    </xf>
    <xf numFmtId="0" fontId="10" fillId="3" borderId="5" xfId="0" applyFont="1" applyFill="1" applyBorder="1" applyAlignment="1">
      <alignment horizontal="left" vertical="center" indent="1"/>
    </xf>
    <xf numFmtId="0" fontId="10" fillId="3" borderId="5" xfId="0" applyFont="1" applyFill="1" applyBorder="1" applyAlignment="1">
      <alignment horizontal="left" vertical="center"/>
    </xf>
    <xf numFmtId="164" fontId="14" fillId="3" borderId="5" xfId="0" applyNumberFormat="1" applyFont="1" applyFill="1" applyBorder="1">
      <alignment vertical="center"/>
    </xf>
    <xf numFmtId="0" fontId="4" fillId="0" borderId="5" xfId="0" applyFont="1" applyBorder="1">
      <alignment vertical="center"/>
    </xf>
    <xf numFmtId="0" fontId="4" fillId="2" borderId="5" xfId="0" applyFont="1" applyFill="1" applyBorder="1">
      <alignment vertical="center"/>
    </xf>
    <xf numFmtId="0" fontId="4" fillId="6" borderId="5" xfId="0" applyFont="1" applyFill="1" applyBorder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205741</xdr:colOff>
      <xdr:row>94</xdr:row>
      <xdr:rowOff>7620</xdr:rowOff>
    </xdr:from>
    <xdr:to>
      <xdr:col>2</xdr:col>
      <xdr:colOff>1143001</xdr:colOff>
      <xdr:row>107</xdr:row>
      <xdr:rowOff>134230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1C8A720-D5AF-47F1-8B2E-5AA61A9A42A9}"/>
            </a:ext>
          </a:extLst>
        </xdr:cNvPr>
        <xdr:cNvSpPr/>
      </xdr:nvSpPr>
      <xdr:spPr>
        <a:xfrm>
          <a:off x="205741" y="17937480"/>
          <a:ext cx="5265420" cy="25040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本シートの内容を切り出して、</a:t>
          </a:r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Frame Rate Calclator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として外部に公開する。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編集手順は以下の通り。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1. Excel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ワークシートを新規作成し、本シートを新規ワークシートにコピーする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2. 65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行目以降を非表示にする</a:t>
          </a:r>
          <a:endParaRPr kumimoji="1" lang="en-US" altLang="ja-JP" sz="105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>
              <a:latin typeface="メイリオ" panose="020B0604030504040204" pitchFamily="50" charset="-128"/>
              <a:ea typeface="メイリオ" panose="020B0604030504040204" pitchFamily="50" charset="-128"/>
            </a:rPr>
            <a:t>3. </a:t>
          </a:r>
          <a:r>
            <a:rPr kumimoji="1" lang="ja-JP" altLang="en-US" sz="1050">
              <a:latin typeface="メイリオ" panose="020B0604030504040204" pitchFamily="50" charset="-128"/>
              <a:ea typeface="メイリオ" panose="020B0604030504040204" pitchFamily="50" charset="-128"/>
            </a:rPr>
            <a:t>上部メニュー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 → 校閲 → シートの保護を選びパスワード </a:t>
          </a:r>
          <a:b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</a:b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         ThisisAP-5100T-MCLFRCalculator</a:t>
          </a:r>
          <a:b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</a:b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    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  <a:p>
          <a:pPr algn="l"/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4. 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再度パスワードを入力し</a:t>
          </a:r>
          <a:r>
            <a:rPr kumimoji="1" lang="en-US" altLang="ja-JP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OK</a:t>
          </a:r>
          <a:r>
            <a:rPr kumimoji="1" lang="ja-JP" altLang="en-US" sz="1050" baseline="0">
              <a:latin typeface="メイリオ" panose="020B0604030504040204" pitchFamily="50" charset="-128"/>
              <a:ea typeface="メイリオ" panose="020B0604030504040204" pitchFamily="50" charset="-128"/>
            </a:rPr>
            <a:t>をクリック</a:t>
          </a:r>
          <a:endParaRPr kumimoji="1" lang="en-US" altLang="ja-JP" sz="1050" baseline="0">
            <a:latin typeface="メイリオ" panose="020B0604030504040204" pitchFamily="50" charset="-128"/>
            <a:ea typeface="メイリオ" panose="020B0604030504040204" pitchFamily="50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ai-yoko-fil01.jai.com\Group\Development\_Public\400_Soft\&#12477;&#12501;&#12488;&#12454;&#12455;&#12450;&#35201;&#27714;&#20181;&#27096;&#26360;\AP-5100T\&#12477;&#12501;&#12488;&#12454;&#12455;&#12450;&#35201;&#27714;&#20181;&#27096;&#26360;_AP-5100T_Rev1.23_&#28310;&#20633;&#20013;.xlsx" TargetMode="External"/><Relationship Id="rId1" Type="http://schemas.openxmlformats.org/officeDocument/2006/relationships/externalLinkPath" Target="file:///\\jai-yoko-fil01.jai.com\Group\Development\_Public\400_Soft\&#12477;&#12501;&#12488;&#12454;&#12455;&#12450;&#35201;&#27714;&#20181;&#27096;&#26360;\AP-5100T\&#12477;&#12501;&#12488;&#12454;&#12455;&#12450;&#35201;&#27714;&#20181;&#27096;&#26360;_AP-5100T_Rev1.23_&#28310;&#20633;&#200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履歴管理"/>
      <sheetName val="アドレスマップ概要"/>
      <sheetName val="Bootstrap一覧(CXP)"/>
      <sheetName val="Bootstrap一覧(5GE)"/>
      <sheetName val="Bootstrap一覧(MCL)"/>
      <sheetName val="GevSupportedOption"/>
      <sheetName val="SFNC一覧"/>
      <sheetName val="ID一覧(CXP)"/>
      <sheetName val="ID一覧(5GE)"/>
      <sheetName val="Bootstrap(CXP)"/>
      <sheetName val="Bootstrap(5GE)"/>
      <sheetName val="Device Control"/>
      <sheetName val="Image Format Control"/>
      <sheetName val="Acquisition Control"/>
      <sheetName val="Analog Control"/>
      <sheetName val="LUT Control"/>
      <sheetName val="Color Transformation Control"/>
      <sheetName val="Digital IO Control"/>
      <sheetName val="Counter And Timer Control"/>
      <sheetName val="Action Control"/>
      <sheetName val="Event Control"/>
      <sheetName val="User Set Control"/>
      <sheetName val="Sequencer Control"/>
      <sheetName val="Chunk Data Control"/>
      <sheetName val="Test Control"/>
      <sheetName val="GenICam Control"/>
      <sheetName val="Transport Layer Control(CXP)"/>
      <sheetName val="Transport Layer Control(GigE)"/>
      <sheetName val="Transport Layer Control(MCL)"/>
      <sheetName val="Pulse Generator"/>
      <sheetName val="Shading Control"/>
      <sheetName val="Imaging Control"/>
      <sheetName val="Misc"/>
      <sheetName val="Auto Level Control"/>
      <sheetName val="Blemish Control"/>
      <sheetName val="MultiRoi Control"/>
      <sheetName val="Factory Setting"/>
      <sheetName val="Develop Setting"/>
      <sheetName val="Update"/>
      <sheetName val="Flash"/>
      <sheetName val="SFNCカテゴリ順序"/>
      <sheetName val="LED動作 (CXP)"/>
      <sheetName val="LED動作 (5GE)"/>
      <sheetName val="ASCIIコマンド"/>
      <sheetName val="(付録) ASCIIコマンド設定値"/>
      <sheetName val="FrameRate Calc (CXP)"/>
      <sheetName val="FrameRate Calc (CXP)1.02"/>
      <sheetName val="FrameRate Calc (5GE)"/>
      <sheetName val="FrameRate Calc (MCL)"/>
      <sheetName val="(付録)FrameRate一覧"/>
      <sheetName val="(付録)信号一覧"/>
      <sheetName val="表 元データ"/>
      <sheetName val="図 元デー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</a:ln>
        <a:effectLst/>
      </a:spPr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88C4C-6E3F-40B5-B1E7-3117C4F10FCA}">
  <dimension ref="A1:BE108"/>
  <sheetViews>
    <sheetView tabSelected="1" workbookViewId="0"/>
  </sheetViews>
  <sheetFormatPr defaultColWidth="8.85546875" defaultRowHeight="14.45"/>
  <cols>
    <col min="1" max="1" width="36.7109375" style="2" customWidth="1"/>
    <col min="2" max="2" width="26.42578125" style="2" customWidth="1"/>
    <col min="3" max="3" width="21.28515625" style="2" customWidth="1"/>
    <col min="4" max="4" width="27" style="2" customWidth="1"/>
    <col min="5" max="15" width="16" style="2" customWidth="1"/>
    <col min="16" max="23" width="11.7109375" style="2" bestFit="1" customWidth="1"/>
    <col min="24" max="28" width="10.28515625" style="2" bestFit="1" customWidth="1"/>
    <col min="29" max="32" width="9" style="2" bestFit="1" customWidth="1"/>
    <col min="33" max="35" width="9.7109375" style="2" bestFit="1" customWidth="1"/>
    <col min="36" max="41" width="9" style="2" bestFit="1" customWidth="1"/>
    <col min="42" max="44" width="9.7109375" style="2" bestFit="1" customWidth="1"/>
    <col min="45" max="50" width="9" style="2" bestFit="1" customWidth="1"/>
    <col min="51" max="16384" width="8.85546875" style="2"/>
  </cols>
  <sheetData>
    <row r="1" spans="1:14" ht="22.15">
      <c r="A1" s="1" t="s">
        <v>0</v>
      </c>
    </row>
    <row r="2" spans="1:14">
      <c r="A2" s="3" t="s">
        <v>1</v>
      </c>
    </row>
    <row r="5" spans="1:14">
      <c r="A5" s="4" t="str" cm="1">
        <f t="array" ref="A5">_xlfn.IFS(
  width="", "[ERROR] Width: No value specified",
  height="", "[ERROR] Height: No value specified",
  binning="", "[ERROR] Binning H/V: No value specified",
  FD2x2="", "[ERROR] FD2x2BinningMode: No value specified",
  PF="", "[ERROR] PixelFormat: No value specified",
  trigger_mode="", "[ERROR] Trigger Mode: No value specified",
  exposure_time="", "[ERROR] Exposure Time: No value specified",
  AND(binning=2, FD2x2="On"), "[ERROR] Binning Horizontal/Vertical and FD2x2BinningMode cannot be enabled at the same time",
  MOD(width, width_step)&lt;&gt;0, "[ERROR] Width must be a multiple of " &amp; width_step,
  MOD(height, height_step)&lt;&gt;0, "[ERROR] Height must be a multiple of " &amp; height_step,
  TRUE(), "")</f>
        <v/>
      </c>
    </row>
    <row r="6" spans="1:14" ht="15" thickBot="1">
      <c r="A6" s="5" t="s">
        <v>2</v>
      </c>
      <c r="D6" s="5" t="s">
        <v>3</v>
      </c>
      <c r="E6" s="6"/>
      <c r="F6" s="6"/>
      <c r="G6" s="6"/>
      <c r="H6" s="6"/>
      <c r="I6" s="6"/>
      <c r="J6" s="6"/>
      <c r="K6" s="6"/>
      <c r="L6" s="7"/>
    </row>
    <row r="7" spans="1:14">
      <c r="A7" s="8" t="s">
        <v>4</v>
      </c>
      <c r="B7" s="9">
        <v>2464</v>
      </c>
      <c r="C7" s="4"/>
      <c r="D7" s="8" t="s">
        <v>4</v>
      </c>
      <c r="E7" s="10">
        <v>2464</v>
      </c>
      <c r="F7" s="10">
        <v>2464</v>
      </c>
      <c r="G7" s="10">
        <v>2464</v>
      </c>
      <c r="H7" s="10">
        <v>2464</v>
      </c>
      <c r="I7" s="10">
        <v>2464</v>
      </c>
      <c r="J7" s="10">
        <v>2464</v>
      </c>
      <c r="K7" s="10">
        <v>2464</v>
      </c>
      <c r="L7" s="10">
        <v>2464</v>
      </c>
      <c r="M7" s="10">
        <v>2464</v>
      </c>
      <c r="N7" s="10">
        <v>2464</v>
      </c>
    </row>
    <row r="8" spans="1:14">
      <c r="A8" s="11" t="s">
        <v>5</v>
      </c>
      <c r="B8" s="12">
        <v>2056</v>
      </c>
      <c r="C8" s="4"/>
      <c r="D8" s="11" t="s">
        <v>5</v>
      </c>
      <c r="E8" s="13">
        <v>2056</v>
      </c>
      <c r="F8" s="13">
        <v>2056</v>
      </c>
      <c r="G8" s="13">
        <v>2056</v>
      </c>
      <c r="H8" s="13">
        <v>2056</v>
      </c>
      <c r="I8" s="13">
        <v>2056</v>
      </c>
      <c r="J8" s="13">
        <v>2056</v>
      </c>
      <c r="K8" s="13">
        <v>2056</v>
      </c>
      <c r="L8" s="13">
        <v>2056</v>
      </c>
      <c r="M8" s="13">
        <v>2056</v>
      </c>
      <c r="N8" s="13">
        <v>2056</v>
      </c>
    </row>
    <row r="9" spans="1:14">
      <c r="A9" s="11" t="s">
        <v>6</v>
      </c>
      <c r="B9" s="14">
        <v>1</v>
      </c>
      <c r="D9" s="11" t="s">
        <v>6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1</v>
      </c>
      <c r="K9" s="13">
        <v>1</v>
      </c>
      <c r="L9" s="13">
        <v>1</v>
      </c>
      <c r="M9" s="13">
        <v>1</v>
      </c>
      <c r="N9" s="13">
        <v>1</v>
      </c>
    </row>
    <row r="10" spans="1:14">
      <c r="A10" s="11" t="s">
        <v>7</v>
      </c>
      <c r="B10" s="14" t="s">
        <v>8</v>
      </c>
      <c r="D10" s="11" t="s">
        <v>7</v>
      </c>
      <c r="E10" s="13" t="s">
        <v>9</v>
      </c>
      <c r="F10" s="13" t="s">
        <v>9</v>
      </c>
      <c r="G10" s="13" t="s">
        <v>9</v>
      </c>
      <c r="H10" s="13" t="s">
        <v>9</v>
      </c>
      <c r="I10" s="13" t="s">
        <v>9</v>
      </c>
      <c r="J10" s="13" t="s">
        <v>9</v>
      </c>
      <c r="K10" s="13" t="s">
        <v>9</v>
      </c>
      <c r="L10" s="13" t="s">
        <v>9</v>
      </c>
      <c r="M10" s="13" t="s">
        <v>9</v>
      </c>
      <c r="N10" s="13" t="s">
        <v>9</v>
      </c>
    </row>
    <row r="11" spans="1:14">
      <c r="A11" s="11" t="s">
        <v>10</v>
      </c>
      <c r="B11" s="14" t="s">
        <v>11</v>
      </c>
      <c r="D11" s="11" t="s">
        <v>10</v>
      </c>
      <c r="E11" s="15" t="s">
        <v>12</v>
      </c>
      <c r="F11" s="15" t="s">
        <v>12</v>
      </c>
      <c r="G11" s="15" t="s">
        <v>12</v>
      </c>
      <c r="H11" s="15" t="s">
        <v>12</v>
      </c>
      <c r="I11" s="15" t="s">
        <v>12</v>
      </c>
      <c r="J11" s="16" t="s">
        <v>13</v>
      </c>
      <c r="K11" s="15" t="s">
        <v>13</v>
      </c>
      <c r="L11" s="15" t="s">
        <v>13</v>
      </c>
      <c r="M11" s="16" t="s">
        <v>14</v>
      </c>
      <c r="N11" s="15" t="s">
        <v>14</v>
      </c>
    </row>
    <row r="12" spans="1:14">
      <c r="A12" s="11" t="s">
        <v>15</v>
      </c>
      <c r="B12" s="14" t="s">
        <v>16</v>
      </c>
      <c r="D12" s="11" t="s">
        <v>15</v>
      </c>
      <c r="E12" s="13" t="s">
        <v>17</v>
      </c>
      <c r="F12" s="13" t="s">
        <v>18</v>
      </c>
      <c r="G12" s="13" t="s">
        <v>19</v>
      </c>
      <c r="H12" s="13" t="s">
        <v>20</v>
      </c>
      <c r="I12" s="13" t="s">
        <v>21</v>
      </c>
      <c r="J12" s="13" t="s">
        <v>17</v>
      </c>
      <c r="K12" s="13" t="s">
        <v>18</v>
      </c>
      <c r="L12" s="13" t="s">
        <v>19</v>
      </c>
      <c r="M12" s="13" t="s">
        <v>17</v>
      </c>
      <c r="N12" s="13" t="s">
        <v>18</v>
      </c>
    </row>
    <row r="13" spans="1:14">
      <c r="A13" s="11" t="s">
        <v>22</v>
      </c>
      <c r="B13" s="17" t="str" cm="1">
        <f t="array" ref="B13">_xlfn.IFS(
  AND(PF="RGB8", tapg="1X_1Y"), "Base",
  AND(PF="RGB8", tapg="1X2_1Y"), "Medium",
  AND(PF="RGB8", tapg="1X8_1Y"), "Full",
  AND(PF="RGB8", tapg="1X3_1Y"), "Full",
  AND(PF="RGB8", tapg="1x10_1Y"), "EightyBit",
  AND(PF="RGB10", tapg="1X_1Y"), "Medium",
  AND(PF="RGB10", tapg="1X2_1Y"), "Full",
  AND(PF="RGB10", tapg="1X8_1Y"), "EightyBit",
  AND(PF="RGB12", tapg="1X_1Y"), "Medium",
  AND(PF="RGB12", tapg="1X_2Y"), "Full",
  TRUE(), NA())</f>
        <v>Base</v>
      </c>
      <c r="D13" s="11" t="s">
        <v>22</v>
      </c>
      <c r="E13" s="18" t="s">
        <v>23</v>
      </c>
      <c r="F13" s="18" t="s">
        <v>24</v>
      </c>
      <c r="G13" s="18" t="s">
        <v>25</v>
      </c>
      <c r="H13" s="18" t="s">
        <v>25</v>
      </c>
      <c r="I13" s="18" t="s">
        <v>26</v>
      </c>
      <c r="J13" s="18" t="s">
        <v>24</v>
      </c>
      <c r="K13" s="18" t="s">
        <v>25</v>
      </c>
      <c r="L13" s="18" t="s">
        <v>26</v>
      </c>
      <c r="M13" s="18" t="s">
        <v>24</v>
      </c>
      <c r="N13" s="18" t="s">
        <v>25</v>
      </c>
    </row>
    <row r="14" spans="1:14">
      <c r="A14" s="11" t="s">
        <v>27</v>
      </c>
      <c r="B14" s="14" t="s">
        <v>28</v>
      </c>
      <c r="D14" s="11" t="s">
        <v>27</v>
      </c>
      <c r="E14" s="13" t="s">
        <v>29</v>
      </c>
      <c r="F14" s="13" t="s">
        <v>29</v>
      </c>
      <c r="G14" s="13" t="s">
        <v>29</v>
      </c>
      <c r="H14" s="13" t="s">
        <v>29</v>
      </c>
      <c r="I14" s="13" t="s">
        <v>29</v>
      </c>
      <c r="J14" s="13" t="s">
        <v>29</v>
      </c>
      <c r="K14" s="13" t="s">
        <v>29</v>
      </c>
      <c r="L14" s="13" t="s">
        <v>29</v>
      </c>
      <c r="M14" s="13" t="s">
        <v>29</v>
      </c>
      <c r="N14" s="13" t="s">
        <v>29</v>
      </c>
    </row>
    <row r="15" spans="1:14">
      <c r="A15" s="11" t="s">
        <v>30</v>
      </c>
      <c r="B15" s="14" t="s">
        <v>8</v>
      </c>
      <c r="D15" s="11" t="s">
        <v>30</v>
      </c>
      <c r="E15" s="14" t="s">
        <v>8</v>
      </c>
      <c r="F15" s="14" t="s">
        <v>8</v>
      </c>
      <c r="G15" s="14" t="s">
        <v>8</v>
      </c>
      <c r="H15" s="14" t="s">
        <v>8</v>
      </c>
      <c r="I15" s="14" t="s">
        <v>8</v>
      </c>
      <c r="J15" s="14" t="s">
        <v>8</v>
      </c>
      <c r="K15" s="14" t="s">
        <v>8</v>
      </c>
      <c r="L15" s="14" t="s">
        <v>8</v>
      </c>
      <c r="M15" s="14" t="s">
        <v>8</v>
      </c>
      <c r="N15" s="14" t="s">
        <v>8</v>
      </c>
    </row>
    <row r="16" spans="1:14" ht="15" thickBot="1">
      <c r="A16" s="19" t="s">
        <v>31</v>
      </c>
      <c r="B16" s="20">
        <v>1000</v>
      </c>
      <c r="D16" s="19" t="s">
        <v>31</v>
      </c>
      <c r="E16" s="20">
        <v>1000</v>
      </c>
      <c r="F16" s="20">
        <v>1000</v>
      </c>
      <c r="G16" s="20">
        <v>1000</v>
      </c>
      <c r="H16" s="20">
        <v>1000</v>
      </c>
      <c r="I16" s="20">
        <v>1000</v>
      </c>
      <c r="J16" s="20">
        <v>1000</v>
      </c>
      <c r="K16" s="20">
        <v>1000</v>
      </c>
      <c r="L16" s="20">
        <v>1000</v>
      </c>
      <c r="M16" s="20">
        <v>1000</v>
      </c>
      <c r="N16" s="20">
        <v>1000</v>
      </c>
    </row>
    <row r="17" spans="1:57" ht="18">
      <c r="A17" s="21" t="s">
        <v>32</v>
      </c>
      <c r="B17" s="22">
        <f>IF(FD2x2="Off", width/binning, ((width+8)/2)-8)</f>
        <v>2464</v>
      </c>
      <c r="D17" s="21" t="s">
        <v>32</v>
      </c>
      <c r="E17" s="22">
        <v>2464</v>
      </c>
      <c r="F17" s="22">
        <v>2464</v>
      </c>
      <c r="G17" s="22">
        <v>2464</v>
      </c>
      <c r="H17" s="22">
        <v>2464</v>
      </c>
      <c r="I17" s="22">
        <v>2464</v>
      </c>
      <c r="J17" s="22">
        <v>2464</v>
      </c>
      <c r="K17" s="22">
        <v>2464</v>
      </c>
      <c r="L17" s="22">
        <v>2464</v>
      </c>
      <c r="M17" s="22">
        <v>2464</v>
      </c>
      <c r="N17" s="22">
        <v>2464</v>
      </c>
    </row>
    <row r="18" spans="1:57" ht="18">
      <c r="A18" s="23" t="s">
        <v>33</v>
      </c>
      <c r="B18" s="24">
        <f>IF(FD2x2="Off", height/binning, ((height+8)/2)-8)</f>
        <v>2056</v>
      </c>
      <c r="D18" s="23" t="s">
        <v>33</v>
      </c>
      <c r="E18" s="24">
        <v>2056</v>
      </c>
      <c r="F18" s="24">
        <v>2056</v>
      </c>
      <c r="G18" s="24">
        <v>2056</v>
      </c>
      <c r="H18" s="24">
        <v>2056</v>
      </c>
      <c r="I18" s="24">
        <v>2056</v>
      </c>
      <c r="J18" s="24">
        <v>2056</v>
      </c>
      <c r="K18" s="24">
        <v>2056</v>
      </c>
      <c r="L18" s="24">
        <v>2056</v>
      </c>
      <c r="M18" s="24">
        <v>2056</v>
      </c>
      <c r="N18" s="24">
        <v>2056</v>
      </c>
    </row>
    <row r="19" spans="1:57" ht="18.600000000000001" thickBot="1">
      <c r="A19" s="25" t="s">
        <v>34</v>
      </c>
      <c r="B19" s="26">
        <f>IF(trigger_mode="Off", maximum_acquisition_framerate, maximum_trigger_rate)</f>
        <v>15.540963677889929</v>
      </c>
      <c r="D19" s="25" t="s">
        <v>34</v>
      </c>
      <c r="E19" s="26">
        <v>15.540963677889929</v>
      </c>
      <c r="F19" s="26">
        <v>31.024368231046932</v>
      </c>
      <c r="G19" s="26">
        <v>41.314818359470642</v>
      </c>
      <c r="H19" s="26">
        <v>46.472007891165994</v>
      </c>
      <c r="I19" s="26">
        <v>51.548181060816439</v>
      </c>
      <c r="J19" s="26">
        <v>15.58315633945886</v>
      </c>
      <c r="K19" s="26">
        <v>31.108597285067873</v>
      </c>
      <c r="L19" s="26">
        <v>41.42698528714341</v>
      </c>
      <c r="M19" s="26">
        <v>15.58315633945886</v>
      </c>
      <c r="N19" s="26">
        <v>31.108597285067873</v>
      </c>
      <c r="Y19" s="27"/>
      <c r="AJ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</row>
    <row r="20" spans="1:57">
      <c r="E20" s="29"/>
      <c r="F20" s="29"/>
      <c r="G20" s="29"/>
      <c r="H20" s="29"/>
      <c r="I20" s="29"/>
      <c r="J20" s="29"/>
      <c r="K20" s="29"/>
      <c r="L20" s="29"/>
      <c r="M20" s="29"/>
      <c r="P20" s="30"/>
      <c r="Q20" s="30"/>
      <c r="R20" s="30"/>
      <c r="S20" s="30"/>
      <c r="T20" s="30"/>
      <c r="U20" s="30"/>
      <c r="V20" s="30"/>
      <c r="W20" s="30"/>
      <c r="X20" s="30"/>
      <c r="AA20" s="31"/>
      <c r="AB20" s="31"/>
      <c r="AC20" s="31"/>
      <c r="AD20" s="30"/>
      <c r="AE20" s="31"/>
      <c r="AF20" s="31"/>
      <c r="AG20" s="31"/>
      <c r="AH20" s="31"/>
      <c r="AI20" s="31"/>
      <c r="AL20" s="32"/>
      <c r="AM20" s="32"/>
      <c r="AN20" s="32"/>
      <c r="AO20" s="31"/>
      <c r="AP20" s="31"/>
      <c r="AQ20" s="31"/>
      <c r="AR20" s="31"/>
      <c r="AS20" s="31"/>
      <c r="AT20" s="31"/>
    </row>
    <row r="21" spans="1:57" ht="15" thickBot="1">
      <c r="D21" s="5" t="s">
        <v>35</v>
      </c>
      <c r="E21" s="33"/>
      <c r="F21" s="33"/>
      <c r="G21" s="33"/>
      <c r="H21" s="33"/>
      <c r="I21" s="33"/>
      <c r="J21" s="33"/>
      <c r="K21" s="33"/>
      <c r="L21" s="33"/>
      <c r="M21" s="33"/>
      <c r="P21" s="34"/>
      <c r="Q21" s="34"/>
      <c r="R21" s="34"/>
      <c r="S21" s="34"/>
      <c r="T21" s="34"/>
      <c r="U21" s="34"/>
      <c r="V21" s="34"/>
      <c r="W21" s="34"/>
      <c r="X21" s="34"/>
      <c r="AA21" s="34"/>
      <c r="AB21" s="34"/>
      <c r="AC21" s="34"/>
      <c r="AD21" s="34"/>
      <c r="AE21" s="34"/>
      <c r="AF21" s="34"/>
      <c r="AG21" s="34"/>
      <c r="AH21" s="34"/>
      <c r="AI21" s="34"/>
      <c r="AL21" s="34"/>
      <c r="AM21" s="34"/>
      <c r="AN21" s="34"/>
      <c r="AO21" s="34"/>
      <c r="AP21" s="34"/>
      <c r="AQ21" s="34"/>
      <c r="AR21" s="34"/>
      <c r="AS21" s="34"/>
      <c r="AT21" s="34"/>
    </row>
    <row r="22" spans="1:57">
      <c r="D22" s="8" t="s">
        <v>4</v>
      </c>
      <c r="E22" s="10">
        <v>96</v>
      </c>
      <c r="F22" s="10">
        <v>96</v>
      </c>
      <c r="G22" s="10">
        <v>96</v>
      </c>
      <c r="H22" s="10">
        <v>96</v>
      </c>
      <c r="I22" s="10">
        <v>96</v>
      </c>
      <c r="J22" s="10">
        <v>96</v>
      </c>
      <c r="K22" s="10">
        <v>96</v>
      </c>
      <c r="L22" s="10">
        <v>96</v>
      </c>
      <c r="M22" s="10">
        <v>96</v>
      </c>
      <c r="N22" s="10">
        <v>96</v>
      </c>
    </row>
    <row r="23" spans="1:57">
      <c r="D23" s="11" t="s">
        <v>5</v>
      </c>
      <c r="E23" s="13">
        <v>8</v>
      </c>
      <c r="F23" s="13">
        <v>8</v>
      </c>
      <c r="G23" s="13">
        <v>8</v>
      </c>
      <c r="H23" s="13">
        <v>8</v>
      </c>
      <c r="I23" s="13">
        <v>8</v>
      </c>
      <c r="J23" s="13">
        <v>8</v>
      </c>
      <c r="K23" s="13">
        <v>8</v>
      </c>
      <c r="L23" s="13">
        <v>8</v>
      </c>
      <c r="M23" s="13">
        <v>8</v>
      </c>
      <c r="N23" s="13">
        <v>8</v>
      </c>
      <c r="P23" s="35"/>
      <c r="Q23" s="35"/>
      <c r="R23" s="35"/>
      <c r="S23" s="35"/>
      <c r="T23" s="35"/>
      <c r="U23" s="35"/>
      <c r="V23" s="35"/>
      <c r="W23" s="35"/>
      <c r="X23" s="35"/>
      <c r="AA23" s="35"/>
      <c r="AB23" s="35"/>
      <c r="AC23" s="35"/>
      <c r="AD23" s="35"/>
      <c r="AE23" s="35"/>
      <c r="AF23" s="35"/>
      <c r="AG23" s="35"/>
      <c r="AH23" s="35"/>
      <c r="AI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</row>
    <row r="24" spans="1:57">
      <c r="D24" s="11" t="s">
        <v>6</v>
      </c>
      <c r="E24" s="13">
        <v>1</v>
      </c>
      <c r="F24" s="13">
        <v>1</v>
      </c>
      <c r="G24" s="13">
        <v>1</v>
      </c>
      <c r="H24" s="13">
        <v>1</v>
      </c>
      <c r="I24" s="13">
        <v>1</v>
      </c>
      <c r="J24" s="13">
        <v>1</v>
      </c>
      <c r="K24" s="13">
        <v>1</v>
      </c>
      <c r="L24" s="13">
        <v>1</v>
      </c>
      <c r="M24" s="13">
        <v>1</v>
      </c>
      <c r="N24" s="13">
        <v>1</v>
      </c>
      <c r="P24" s="35"/>
      <c r="Q24" s="35"/>
      <c r="R24" s="35"/>
      <c r="S24" s="35"/>
      <c r="T24" s="35"/>
      <c r="U24" s="35"/>
      <c r="V24" s="35"/>
      <c r="W24" s="35"/>
      <c r="X24" s="35"/>
      <c r="AA24" s="35"/>
      <c r="AB24" s="35"/>
      <c r="AC24" s="35"/>
      <c r="AD24" s="35"/>
      <c r="AE24" s="35"/>
      <c r="AF24" s="35"/>
      <c r="AG24" s="35"/>
      <c r="AH24" s="35"/>
      <c r="AI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</row>
    <row r="25" spans="1:57">
      <c r="D25" s="11" t="s">
        <v>7</v>
      </c>
      <c r="E25" s="13" t="s">
        <v>9</v>
      </c>
      <c r="F25" s="13" t="s">
        <v>9</v>
      </c>
      <c r="G25" s="13" t="s">
        <v>9</v>
      </c>
      <c r="H25" s="13" t="s">
        <v>9</v>
      </c>
      <c r="I25" s="13" t="s">
        <v>9</v>
      </c>
      <c r="J25" s="13" t="s">
        <v>9</v>
      </c>
      <c r="K25" s="13" t="s">
        <v>9</v>
      </c>
      <c r="L25" s="13" t="s">
        <v>9</v>
      </c>
      <c r="M25" s="13" t="s">
        <v>9</v>
      </c>
      <c r="N25" s="13" t="s">
        <v>9</v>
      </c>
      <c r="P25" s="35"/>
      <c r="Q25" s="35"/>
      <c r="R25" s="35"/>
      <c r="S25" s="35"/>
      <c r="T25" s="35"/>
      <c r="U25" s="35"/>
      <c r="V25" s="35"/>
      <c r="W25" s="35"/>
      <c r="X25" s="35"/>
      <c r="AA25" s="35"/>
      <c r="AB25" s="35"/>
      <c r="AC25" s="35"/>
      <c r="AD25" s="35"/>
      <c r="AE25" s="35"/>
      <c r="AF25" s="35"/>
      <c r="AG25" s="35"/>
      <c r="AH25" s="35"/>
      <c r="AI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</row>
    <row r="26" spans="1:57">
      <c r="D26" s="11" t="s">
        <v>10</v>
      </c>
      <c r="E26" s="15" t="s">
        <v>12</v>
      </c>
      <c r="F26" s="15" t="s">
        <v>12</v>
      </c>
      <c r="G26" s="15" t="s">
        <v>12</v>
      </c>
      <c r="H26" s="15" t="s">
        <v>12</v>
      </c>
      <c r="I26" s="15" t="s">
        <v>12</v>
      </c>
      <c r="J26" s="16" t="s">
        <v>13</v>
      </c>
      <c r="K26" s="15" t="s">
        <v>13</v>
      </c>
      <c r="L26" s="15" t="s">
        <v>13</v>
      </c>
      <c r="M26" s="16" t="s">
        <v>14</v>
      </c>
      <c r="N26" s="15" t="s">
        <v>14</v>
      </c>
      <c r="P26" s="35"/>
      <c r="Q26" s="35"/>
      <c r="R26" s="35"/>
      <c r="S26" s="35"/>
      <c r="T26" s="35"/>
      <c r="U26" s="35"/>
      <c r="V26" s="35"/>
      <c r="W26" s="35"/>
      <c r="X26" s="35"/>
      <c r="AA26" s="35"/>
      <c r="AB26" s="35"/>
      <c r="AC26" s="35"/>
      <c r="AD26" s="35"/>
      <c r="AE26" s="35"/>
      <c r="AF26" s="35"/>
      <c r="AG26" s="35"/>
      <c r="AH26" s="35"/>
      <c r="AI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</row>
    <row r="27" spans="1:57">
      <c r="D27" s="11" t="s">
        <v>15</v>
      </c>
      <c r="E27" s="13" t="s">
        <v>17</v>
      </c>
      <c r="F27" s="13" t="s">
        <v>18</v>
      </c>
      <c r="G27" s="13" t="s">
        <v>19</v>
      </c>
      <c r="H27" s="13" t="s">
        <v>20</v>
      </c>
      <c r="I27" s="13" t="s">
        <v>21</v>
      </c>
      <c r="J27" s="13" t="s">
        <v>17</v>
      </c>
      <c r="K27" s="13" t="s">
        <v>18</v>
      </c>
      <c r="L27" s="13" t="s">
        <v>19</v>
      </c>
      <c r="M27" s="13" t="s">
        <v>17</v>
      </c>
      <c r="N27" s="13" t="s">
        <v>18</v>
      </c>
      <c r="P27" s="35"/>
      <c r="Q27" s="35"/>
      <c r="R27" s="35"/>
      <c r="S27" s="35"/>
      <c r="T27" s="35"/>
      <c r="U27" s="35"/>
      <c r="V27" s="35"/>
      <c r="W27" s="35"/>
      <c r="X27" s="35"/>
      <c r="AA27" s="35"/>
      <c r="AB27" s="35"/>
      <c r="AC27" s="35"/>
      <c r="AD27" s="35"/>
      <c r="AE27" s="35"/>
      <c r="AF27" s="35"/>
      <c r="AG27" s="35"/>
      <c r="AH27" s="35"/>
      <c r="AI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</row>
    <row r="28" spans="1:57">
      <c r="D28" s="11" t="s">
        <v>22</v>
      </c>
      <c r="E28" s="18" t="s">
        <v>23</v>
      </c>
      <c r="F28" s="18" t="s">
        <v>24</v>
      </c>
      <c r="G28" s="18" t="s">
        <v>25</v>
      </c>
      <c r="H28" s="18" t="s">
        <v>25</v>
      </c>
      <c r="I28" s="18" t="s">
        <v>26</v>
      </c>
      <c r="J28" s="18" t="s">
        <v>24</v>
      </c>
      <c r="K28" s="18" t="s">
        <v>25</v>
      </c>
      <c r="L28" s="18" t="s">
        <v>26</v>
      </c>
      <c r="M28" s="18" t="s">
        <v>24</v>
      </c>
      <c r="N28" s="18" t="s">
        <v>25</v>
      </c>
      <c r="P28" s="35"/>
      <c r="Q28" s="35"/>
      <c r="R28" s="35"/>
      <c r="S28" s="35"/>
      <c r="T28" s="35"/>
      <c r="U28" s="35"/>
      <c r="V28" s="35"/>
      <c r="W28" s="35"/>
      <c r="X28" s="35"/>
      <c r="AA28" s="35"/>
      <c r="AB28" s="35"/>
      <c r="AC28" s="35"/>
      <c r="AD28" s="35"/>
      <c r="AE28" s="35"/>
      <c r="AF28" s="35"/>
      <c r="AG28" s="35"/>
      <c r="AH28" s="35"/>
      <c r="AI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</row>
    <row r="29" spans="1:57">
      <c r="D29" s="11" t="s">
        <v>27</v>
      </c>
      <c r="E29" s="13" t="s">
        <v>29</v>
      </c>
      <c r="F29" s="13" t="s">
        <v>29</v>
      </c>
      <c r="G29" s="13" t="s">
        <v>29</v>
      </c>
      <c r="H29" s="13" t="s">
        <v>29</v>
      </c>
      <c r="I29" s="13" t="s">
        <v>29</v>
      </c>
      <c r="J29" s="13" t="s">
        <v>29</v>
      </c>
      <c r="K29" s="13" t="s">
        <v>29</v>
      </c>
      <c r="L29" s="13" t="s">
        <v>29</v>
      </c>
      <c r="M29" s="13" t="s">
        <v>29</v>
      </c>
      <c r="N29" s="13" t="s">
        <v>29</v>
      </c>
      <c r="P29" s="35"/>
      <c r="Q29" s="35"/>
      <c r="R29" s="35"/>
      <c r="S29" s="35"/>
      <c r="T29" s="35"/>
      <c r="U29" s="35"/>
      <c r="V29" s="35"/>
      <c r="W29" s="35"/>
      <c r="X29" s="35"/>
      <c r="AA29" s="35"/>
      <c r="AB29" s="35"/>
      <c r="AC29" s="35"/>
      <c r="AD29" s="35"/>
      <c r="AE29" s="35"/>
      <c r="AF29" s="35"/>
      <c r="AG29" s="35"/>
      <c r="AH29" s="35"/>
      <c r="AI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</row>
    <row r="30" spans="1:57">
      <c r="D30" s="11" t="s">
        <v>30</v>
      </c>
      <c r="E30" s="14" t="s">
        <v>8</v>
      </c>
      <c r="F30" s="14" t="s">
        <v>8</v>
      </c>
      <c r="G30" s="14" t="s">
        <v>8</v>
      </c>
      <c r="H30" s="14" t="s">
        <v>8</v>
      </c>
      <c r="I30" s="14" t="s">
        <v>8</v>
      </c>
      <c r="J30" s="14" t="s">
        <v>8</v>
      </c>
      <c r="K30" s="14" t="s">
        <v>8</v>
      </c>
      <c r="L30" s="14" t="s">
        <v>8</v>
      </c>
      <c r="M30" s="14" t="s">
        <v>8</v>
      </c>
      <c r="N30" s="14" t="s">
        <v>8</v>
      </c>
      <c r="P30" s="35"/>
      <c r="Q30" s="35"/>
      <c r="R30" s="35"/>
      <c r="S30" s="35"/>
      <c r="T30" s="35"/>
      <c r="U30" s="35"/>
      <c r="V30" s="35"/>
      <c r="W30" s="35"/>
      <c r="X30" s="35"/>
      <c r="AA30" s="35"/>
      <c r="AB30" s="35"/>
      <c r="AC30" s="35"/>
      <c r="AD30" s="35"/>
      <c r="AE30" s="35"/>
      <c r="AF30" s="35"/>
      <c r="AG30" s="35"/>
      <c r="AH30" s="35"/>
      <c r="AI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</row>
    <row r="31" spans="1:57" ht="15" thickBot="1">
      <c r="D31" s="19" t="s">
        <v>31</v>
      </c>
      <c r="E31" s="20">
        <v>1000</v>
      </c>
      <c r="F31" s="20">
        <v>1000</v>
      </c>
      <c r="G31" s="20">
        <v>1000</v>
      </c>
      <c r="H31" s="20">
        <v>1000</v>
      </c>
      <c r="I31" s="20">
        <v>1000</v>
      </c>
      <c r="J31" s="20">
        <v>1000</v>
      </c>
      <c r="K31" s="20">
        <v>1000</v>
      </c>
      <c r="L31" s="20">
        <v>1000</v>
      </c>
      <c r="M31" s="20">
        <v>1000</v>
      </c>
      <c r="N31" s="20">
        <v>1000</v>
      </c>
    </row>
    <row r="32" spans="1:57" ht="18">
      <c r="D32" s="21" t="s">
        <v>32</v>
      </c>
      <c r="E32" s="22">
        <v>96</v>
      </c>
      <c r="F32" s="22">
        <v>96</v>
      </c>
      <c r="G32" s="22">
        <v>96</v>
      </c>
      <c r="H32" s="22">
        <v>96</v>
      </c>
      <c r="I32" s="22">
        <v>96</v>
      </c>
      <c r="J32" s="22">
        <v>96</v>
      </c>
      <c r="K32" s="22">
        <v>96</v>
      </c>
      <c r="L32" s="22">
        <v>96</v>
      </c>
      <c r="M32" s="22">
        <v>96</v>
      </c>
      <c r="N32" s="22">
        <v>96</v>
      </c>
    </row>
    <row r="33" spans="4:57" ht="18">
      <c r="D33" s="23" t="s">
        <v>33</v>
      </c>
      <c r="E33" s="24">
        <v>8</v>
      </c>
      <c r="F33" s="24">
        <v>8</v>
      </c>
      <c r="G33" s="24">
        <v>8</v>
      </c>
      <c r="H33" s="24">
        <v>8</v>
      </c>
      <c r="I33" s="24">
        <v>8</v>
      </c>
      <c r="J33" s="24">
        <v>8</v>
      </c>
      <c r="K33" s="24">
        <v>8</v>
      </c>
      <c r="L33" s="24">
        <v>8</v>
      </c>
      <c r="M33" s="24">
        <v>8</v>
      </c>
      <c r="N33" s="24">
        <v>8</v>
      </c>
      <c r="P33" s="35"/>
      <c r="Q33" s="35"/>
      <c r="R33" s="35"/>
      <c r="S33" s="35"/>
      <c r="T33" s="35"/>
      <c r="U33" s="35"/>
      <c r="V33" s="35"/>
      <c r="W33" s="35"/>
      <c r="X33" s="35"/>
      <c r="AA33" s="35"/>
      <c r="AB33" s="35"/>
      <c r="AC33" s="35"/>
      <c r="AD33" s="35"/>
      <c r="AE33" s="35"/>
      <c r="AF33" s="35"/>
      <c r="AG33" s="35"/>
      <c r="AH33" s="35"/>
      <c r="AI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</row>
    <row r="34" spans="4:57" ht="18.600000000000001" thickBot="1">
      <c r="D34" s="25" t="s">
        <v>34</v>
      </c>
      <c r="E34" s="26">
        <v>1231.0982888977319</v>
      </c>
      <c r="F34" s="26">
        <v>1231.0982888977319</v>
      </c>
      <c r="G34" s="26">
        <v>1231.0982888977319</v>
      </c>
      <c r="H34" s="26">
        <v>1231.0982888977319</v>
      </c>
      <c r="I34" s="26">
        <v>1231.0982888977319</v>
      </c>
      <c r="J34" s="26">
        <v>1145.8333333333333</v>
      </c>
      <c r="K34" s="26">
        <v>1145.8333333333333</v>
      </c>
      <c r="L34" s="26">
        <v>1145.8333333333333</v>
      </c>
      <c r="M34" s="26">
        <v>1145.8333333333333</v>
      </c>
      <c r="N34" s="26">
        <v>1145.8333333333333</v>
      </c>
      <c r="P34" s="35"/>
      <c r="Q34" s="35"/>
      <c r="R34" s="35"/>
      <c r="S34" s="35"/>
      <c r="T34" s="35"/>
      <c r="U34" s="35"/>
      <c r="V34" s="35"/>
      <c r="W34" s="35"/>
      <c r="X34" s="35"/>
      <c r="AA34" s="35"/>
      <c r="AB34" s="35"/>
      <c r="AC34" s="35"/>
      <c r="AD34" s="35"/>
      <c r="AE34" s="35"/>
      <c r="AF34" s="35"/>
      <c r="AG34" s="35"/>
      <c r="AH34" s="35"/>
      <c r="AI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</row>
    <row r="35" spans="4:57">
      <c r="E35" s="36"/>
      <c r="F35" s="36"/>
      <c r="G35" s="36"/>
      <c r="H35" s="36"/>
      <c r="I35" s="36"/>
      <c r="J35" s="36"/>
      <c r="K35" s="36"/>
      <c r="L35" s="36"/>
      <c r="M35" s="36"/>
      <c r="P35" s="35"/>
      <c r="Q35" s="35"/>
      <c r="R35" s="35"/>
      <c r="S35" s="35"/>
      <c r="T35" s="35"/>
      <c r="U35" s="35"/>
      <c r="V35" s="35"/>
      <c r="W35" s="35"/>
      <c r="X35" s="35"/>
      <c r="AA35" s="35"/>
      <c r="AB35" s="35"/>
      <c r="AC35" s="35"/>
      <c r="AD35" s="35"/>
      <c r="AE35" s="35"/>
      <c r="AF35" s="35"/>
      <c r="AG35" s="35"/>
      <c r="AH35" s="35"/>
      <c r="AI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</row>
    <row r="36" spans="4:57" ht="15" thickBot="1">
      <c r="D36" s="37" t="s">
        <v>36</v>
      </c>
      <c r="E36" s="36"/>
      <c r="F36" s="36"/>
      <c r="G36" s="36"/>
      <c r="H36" s="36"/>
      <c r="I36" s="36"/>
      <c r="J36" s="36"/>
      <c r="K36" s="36"/>
      <c r="L36" s="36"/>
      <c r="M36" s="36"/>
      <c r="P36" s="35"/>
      <c r="Q36" s="35"/>
      <c r="R36" s="35"/>
      <c r="S36" s="35"/>
      <c r="T36" s="35"/>
      <c r="U36" s="35"/>
      <c r="V36" s="35"/>
      <c r="W36" s="35"/>
      <c r="X36" s="35"/>
      <c r="AA36" s="35"/>
      <c r="AB36" s="35"/>
      <c r="AC36" s="35"/>
      <c r="AD36" s="35"/>
      <c r="AE36" s="35"/>
      <c r="AF36" s="35"/>
      <c r="AG36" s="35"/>
      <c r="AH36" s="35"/>
      <c r="AI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</row>
    <row r="37" spans="4:57">
      <c r="D37" s="8" t="s">
        <v>4</v>
      </c>
      <c r="E37" s="10">
        <v>2464</v>
      </c>
      <c r="F37" s="10">
        <v>2464</v>
      </c>
      <c r="G37" s="10">
        <v>2464</v>
      </c>
      <c r="H37" s="10">
        <v>2464</v>
      </c>
      <c r="I37" s="10">
        <v>2464</v>
      </c>
      <c r="J37" s="10">
        <v>2464</v>
      </c>
      <c r="K37" s="10">
        <v>2464</v>
      </c>
      <c r="L37" s="10">
        <v>2464</v>
      </c>
      <c r="M37" s="10">
        <v>2464</v>
      </c>
      <c r="N37" s="10">
        <v>2464</v>
      </c>
      <c r="P37" s="35"/>
      <c r="Q37" s="35"/>
      <c r="R37" s="35"/>
      <c r="S37" s="35"/>
      <c r="T37" s="35"/>
      <c r="U37" s="35"/>
      <c r="V37" s="35"/>
      <c r="W37" s="35"/>
      <c r="X37" s="35"/>
      <c r="AA37" s="35"/>
      <c r="AB37" s="35"/>
      <c r="AC37" s="35"/>
      <c r="AD37" s="35"/>
      <c r="AE37" s="35"/>
      <c r="AF37" s="35"/>
      <c r="AG37" s="35"/>
      <c r="AH37" s="35"/>
      <c r="AI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</row>
    <row r="38" spans="4:57">
      <c r="D38" s="11" t="s">
        <v>5</v>
      </c>
      <c r="E38" s="13">
        <v>2056</v>
      </c>
      <c r="F38" s="13">
        <v>2056</v>
      </c>
      <c r="G38" s="13">
        <v>2056</v>
      </c>
      <c r="H38" s="13">
        <v>2056</v>
      </c>
      <c r="I38" s="13">
        <v>2056</v>
      </c>
      <c r="J38" s="13">
        <v>2056</v>
      </c>
      <c r="K38" s="13">
        <v>2056</v>
      </c>
      <c r="L38" s="13">
        <v>2056</v>
      </c>
      <c r="M38" s="13">
        <v>2056</v>
      </c>
      <c r="N38" s="13">
        <v>2056</v>
      </c>
      <c r="P38" s="35"/>
      <c r="Q38" s="35"/>
      <c r="R38" s="35"/>
      <c r="S38" s="35"/>
      <c r="T38" s="35"/>
      <c r="U38" s="35"/>
      <c r="V38" s="35"/>
      <c r="W38" s="35"/>
      <c r="X38" s="35"/>
      <c r="AA38" s="35"/>
      <c r="AB38" s="35"/>
      <c r="AC38" s="35"/>
      <c r="AD38" s="35"/>
      <c r="AE38" s="35"/>
      <c r="AF38" s="35"/>
      <c r="AG38" s="35"/>
      <c r="AH38" s="35"/>
      <c r="AI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</row>
    <row r="39" spans="4:57">
      <c r="D39" s="11" t="s">
        <v>6</v>
      </c>
      <c r="E39" s="13">
        <v>1</v>
      </c>
      <c r="F39" s="13">
        <v>1</v>
      </c>
      <c r="G39" s="13">
        <v>1</v>
      </c>
      <c r="H39" s="13">
        <v>1</v>
      </c>
      <c r="I39" s="13">
        <v>1</v>
      </c>
      <c r="J39" s="13">
        <v>1</v>
      </c>
      <c r="K39" s="13">
        <v>1</v>
      </c>
      <c r="L39" s="13">
        <v>1</v>
      </c>
      <c r="M39" s="13">
        <v>1</v>
      </c>
      <c r="N39" s="13">
        <v>1</v>
      </c>
      <c r="P39" s="35"/>
      <c r="Q39" s="35"/>
      <c r="R39" s="35"/>
      <c r="S39" s="35"/>
      <c r="T39" s="35"/>
      <c r="U39" s="35"/>
      <c r="V39" s="35"/>
      <c r="W39" s="35"/>
      <c r="X39" s="35"/>
      <c r="AA39" s="35"/>
      <c r="AB39" s="35"/>
      <c r="AC39" s="35"/>
      <c r="AD39" s="35"/>
      <c r="AE39" s="35"/>
      <c r="AF39" s="35"/>
      <c r="AG39" s="35"/>
      <c r="AH39" s="35"/>
      <c r="AI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</row>
    <row r="40" spans="4:57">
      <c r="D40" s="11" t="s">
        <v>7</v>
      </c>
      <c r="E40" s="13" t="s">
        <v>37</v>
      </c>
      <c r="F40" s="13" t="s">
        <v>37</v>
      </c>
      <c r="G40" s="13" t="s">
        <v>37</v>
      </c>
      <c r="H40" s="13" t="s">
        <v>37</v>
      </c>
      <c r="I40" s="13" t="s">
        <v>37</v>
      </c>
      <c r="J40" s="13" t="s">
        <v>37</v>
      </c>
      <c r="K40" s="13" t="s">
        <v>37</v>
      </c>
      <c r="L40" s="13" t="s">
        <v>37</v>
      </c>
      <c r="M40" s="13" t="s">
        <v>37</v>
      </c>
      <c r="N40" s="13" t="s">
        <v>37</v>
      </c>
      <c r="P40" s="35"/>
      <c r="Q40" s="35"/>
      <c r="R40" s="35"/>
      <c r="S40" s="35"/>
      <c r="T40" s="35"/>
      <c r="U40" s="35"/>
      <c r="V40" s="35"/>
      <c r="W40" s="35"/>
      <c r="X40" s="35"/>
      <c r="AA40" s="35"/>
      <c r="AB40" s="35"/>
      <c r="AC40" s="35"/>
      <c r="AD40" s="35"/>
      <c r="AE40" s="35"/>
      <c r="AF40" s="35"/>
      <c r="AG40" s="35"/>
      <c r="AH40" s="35"/>
      <c r="AI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</row>
    <row r="41" spans="4:57">
      <c r="D41" s="11" t="s">
        <v>10</v>
      </c>
      <c r="E41" s="15" t="s">
        <v>12</v>
      </c>
      <c r="F41" s="15" t="s">
        <v>12</v>
      </c>
      <c r="G41" s="15" t="s">
        <v>12</v>
      </c>
      <c r="H41" s="15" t="s">
        <v>12</v>
      </c>
      <c r="I41" s="15" t="s">
        <v>12</v>
      </c>
      <c r="J41" s="16" t="s">
        <v>13</v>
      </c>
      <c r="K41" s="15" t="s">
        <v>13</v>
      </c>
      <c r="L41" s="15" t="s">
        <v>13</v>
      </c>
      <c r="M41" s="16" t="s">
        <v>14</v>
      </c>
      <c r="N41" s="15" t="s">
        <v>14</v>
      </c>
      <c r="P41" s="35"/>
      <c r="Q41" s="35"/>
      <c r="R41" s="35"/>
      <c r="S41" s="35"/>
      <c r="T41" s="35"/>
      <c r="U41" s="35"/>
      <c r="V41" s="35"/>
      <c r="W41" s="35"/>
      <c r="X41" s="35"/>
      <c r="AA41" s="35"/>
      <c r="AB41" s="35"/>
      <c r="AC41" s="35"/>
      <c r="AD41" s="35"/>
      <c r="AE41" s="35"/>
      <c r="AF41" s="35"/>
      <c r="AG41" s="35"/>
      <c r="AH41" s="35"/>
      <c r="AI41" s="35"/>
      <c r="AJ41" s="38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</row>
    <row r="42" spans="4:57">
      <c r="D42" s="11" t="s">
        <v>15</v>
      </c>
      <c r="E42" s="13" t="s">
        <v>17</v>
      </c>
      <c r="F42" s="13" t="s">
        <v>18</v>
      </c>
      <c r="G42" s="13" t="s">
        <v>19</v>
      </c>
      <c r="H42" s="13" t="s">
        <v>20</v>
      </c>
      <c r="I42" s="13" t="s">
        <v>21</v>
      </c>
      <c r="J42" s="13" t="s">
        <v>17</v>
      </c>
      <c r="K42" s="13" t="s">
        <v>18</v>
      </c>
      <c r="L42" s="13" t="s">
        <v>19</v>
      </c>
      <c r="M42" s="13" t="s">
        <v>17</v>
      </c>
      <c r="N42" s="13" t="s">
        <v>18</v>
      </c>
      <c r="P42" s="35"/>
      <c r="Q42" s="35"/>
      <c r="R42" s="35"/>
      <c r="S42" s="35"/>
      <c r="T42" s="35"/>
      <c r="U42" s="35"/>
      <c r="V42" s="35"/>
      <c r="W42" s="35"/>
      <c r="X42" s="35"/>
      <c r="AA42" s="35"/>
      <c r="AB42" s="35"/>
      <c r="AC42" s="35"/>
      <c r="AD42" s="35"/>
      <c r="AE42" s="35"/>
      <c r="AF42" s="35"/>
      <c r="AG42" s="35"/>
      <c r="AH42" s="35"/>
      <c r="AI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</row>
    <row r="43" spans="4:57">
      <c r="D43" s="11" t="s">
        <v>22</v>
      </c>
      <c r="E43" s="18" t="s">
        <v>23</v>
      </c>
      <c r="F43" s="18" t="s">
        <v>24</v>
      </c>
      <c r="G43" s="18" t="s">
        <v>25</v>
      </c>
      <c r="H43" s="18" t="s">
        <v>25</v>
      </c>
      <c r="I43" s="18" t="s">
        <v>26</v>
      </c>
      <c r="J43" s="18" t="s">
        <v>24</v>
      </c>
      <c r="K43" s="18" t="s">
        <v>25</v>
      </c>
      <c r="L43" s="18" t="s">
        <v>26</v>
      </c>
      <c r="M43" s="18" t="s">
        <v>24</v>
      </c>
      <c r="N43" s="18" t="s">
        <v>25</v>
      </c>
      <c r="P43" s="35"/>
      <c r="Q43" s="35"/>
      <c r="R43" s="35"/>
      <c r="S43" s="35"/>
      <c r="T43" s="35"/>
      <c r="U43" s="35"/>
      <c r="V43" s="35"/>
      <c r="W43" s="35"/>
      <c r="X43" s="35"/>
      <c r="AA43" s="35"/>
      <c r="AB43" s="35"/>
      <c r="AC43" s="35"/>
      <c r="AD43" s="35"/>
      <c r="AE43" s="35"/>
      <c r="AF43" s="35"/>
      <c r="AG43" s="35"/>
      <c r="AH43" s="35"/>
      <c r="AI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</row>
    <row r="44" spans="4:57">
      <c r="D44" s="11" t="s">
        <v>27</v>
      </c>
      <c r="E44" s="13" t="s">
        <v>29</v>
      </c>
      <c r="F44" s="13" t="s">
        <v>29</v>
      </c>
      <c r="G44" s="13" t="s">
        <v>29</v>
      </c>
      <c r="H44" s="13" t="s">
        <v>29</v>
      </c>
      <c r="I44" s="13" t="s">
        <v>29</v>
      </c>
      <c r="J44" s="13" t="s">
        <v>29</v>
      </c>
      <c r="K44" s="13" t="s">
        <v>29</v>
      </c>
      <c r="L44" s="13" t="s">
        <v>29</v>
      </c>
      <c r="M44" s="13" t="s">
        <v>29</v>
      </c>
      <c r="N44" s="13" t="s">
        <v>29</v>
      </c>
      <c r="P44" s="39"/>
      <c r="Q44" s="39"/>
      <c r="R44" s="39"/>
      <c r="S44" s="39"/>
      <c r="T44" s="39"/>
      <c r="U44" s="39"/>
      <c r="V44" s="39"/>
      <c r="W44" s="39"/>
      <c r="X44" s="39"/>
      <c r="AA44" s="39"/>
      <c r="AB44" s="39"/>
      <c r="AC44" s="39"/>
      <c r="AD44" s="39"/>
      <c r="AE44" s="39"/>
      <c r="AF44" s="39"/>
      <c r="AG44" s="39"/>
      <c r="AH44" s="39"/>
      <c r="AI44" s="39"/>
      <c r="AJ44" s="38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</row>
    <row r="45" spans="4:57">
      <c r="D45" s="11" t="s">
        <v>30</v>
      </c>
      <c r="E45" s="14" t="s">
        <v>8</v>
      </c>
      <c r="F45" s="14" t="s">
        <v>8</v>
      </c>
      <c r="G45" s="14" t="s">
        <v>8</v>
      </c>
      <c r="H45" s="14" t="s">
        <v>8</v>
      </c>
      <c r="I45" s="14" t="s">
        <v>8</v>
      </c>
      <c r="J45" s="14" t="s">
        <v>8</v>
      </c>
      <c r="K45" s="14" t="s">
        <v>8</v>
      </c>
      <c r="L45" s="14" t="s">
        <v>8</v>
      </c>
      <c r="M45" s="14" t="s">
        <v>8</v>
      </c>
      <c r="N45" s="14" t="s">
        <v>8</v>
      </c>
      <c r="P45" s="35"/>
      <c r="Q45" s="35"/>
      <c r="R45" s="35"/>
      <c r="S45" s="35"/>
      <c r="T45" s="35"/>
      <c r="U45" s="35"/>
      <c r="V45" s="35"/>
      <c r="W45" s="35"/>
      <c r="X45" s="35"/>
      <c r="AA45" s="35"/>
      <c r="AB45" s="35"/>
      <c r="AC45" s="35"/>
      <c r="AD45" s="35"/>
      <c r="AE45" s="35"/>
      <c r="AF45" s="35"/>
      <c r="AG45" s="35"/>
      <c r="AH45" s="35"/>
      <c r="AI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</row>
    <row r="46" spans="4:57" ht="15" thickBot="1">
      <c r="D46" s="19" t="s">
        <v>31</v>
      </c>
      <c r="E46" s="20">
        <v>1000</v>
      </c>
      <c r="F46" s="20">
        <v>1000</v>
      </c>
      <c r="G46" s="20">
        <v>1000</v>
      </c>
      <c r="H46" s="20">
        <v>1000</v>
      </c>
      <c r="I46" s="20">
        <v>1000</v>
      </c>
      <c r="J46" s="20">
        <v>1000</v>
      </c>
      <c r="K46" s="20">
        <v>1000</v>
      </c>
      <c r="L46" s="20">
        <v>1000</v>
      </c>
      <c r="M46" s="20">
        <v>1000</v>
      </c>
      <c r="N46" s="20">
        <v>1000</v>
      </c>
      <c r="P46" s="35"/>
      <c r="Q46" s="35"/>
      <c r="R46" s="35"/>
      <c r="S46" s="35"/>
      <c r="T46" s="35"/>
      <c r="U46" s="35"/>
      <c r="V46" s="35"/>
      <c r="W46" s="35"/>
      <c r="X46" s="35"/>
      <c r="AA46" s="35"/>
      <c r="AB46" s="35"/>
      <c r="AC46" s="35"/>
      <c r="AD46" s="35"/>
      <c r="AE46" s="35"/>
      <c r="AF46" s="35"/>
      <c r="AG46" s="35"/>
      <c r="AH46" s="35"/>
      <c r="AI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</row>
    <row r="47" spans="4:57" ht="18">
      <c r="D47" s="21" t="s">
        <v>32</v>
      </c>
      <c r="E47" s="22">
        <v>1228</v>
      </c>
      <c r="F47" s="22">
        <v>1228</v>
      </c>
      <c r="G47" s="22">
        <v>1228</v>
      </c>
      <c r="H47" s="22">
        <v>1228</v>
      </c>
      <c r="I47" s="22">
        <v>1228</v>
      </c>
      <c r="J47" s="22">
        <v>1228</v>
      </c>
      <c r="K47" s="22">
        <v>1228</v>
      </c>
      <c r="L47" s="22">
        <v>1228</v>
      </c>
      <c r="M47" s="22">
        <v>1228</v>
      </c>
      <c r="N47" s="22">
        <v>1228</v>
      </c>
      <c r="P47" s="39"/>
      <c r="Q47" s="39"/>
      <c r="R47" s="39"/>
      <c r="S47" s="39"/>
      <c r="T47" s="39"/>
      <c r="U47" s="39"/>
      <c r="V47" s="39"/>
      <c r="W47" s="39"/>
      <c r="X47" s="39"/>
      <c r="AA47" s="39"/>
      <c r="AB47" s="39"/>
      <c r="AC47" s="39"/>
      <c r="AD47" s="39"/>
      <c r="AE47" s="39"/>
      <c r="AF47" s="39"/>
      <c r="AG47" s="39"/>
      <c r="AH47" s="39"/>
      <c r="AI47" s="39"/>
      <c r="AJ47" s="38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</row>
    <row r="48" spans="4:57" ht="18">
      <c r="D48" s="23" t="s">
        <v>33</v>
      </c>
      <c r="E48" s="24">
        <v>1024</v>
      </c>
      <c r="F48" s="24">
        <v>1024</v>
      </c>
      <c r="G48" s="24">
        <v>1024</v>
      </c>
      <c r="H48" s="24">
        <v>1024</v>
      </c>
      <c r="I48" s="24">
        <v>1024</v>
      </c>
      <c r="J48" s="24">
        <v>1024</v>
      </c>
      <c r="K48" s="24">
        <v>1024</v>
      </c>
      <c r="L48" s="24">
        <v>1024</v>
      </c>
      <c r="M48" s="24">
        <v>1024</v>
      </c>
      <c r="N48" s="24">
        <v>1024</v>
      </c>
      <c r="P48" s="35"/>
      <c r="Q48" s="35"/>
      <c r="R48" s="35"/>
      <c r="S48" s="35"/>
      <c r="T48" s="35"/>
      <c r="U48" s="35"/>
      <c r="V48" s="35"/>
      <c r="W48" s="35"/>
      <c r="X48" s="35"/>
      <c r="AA48" s="35"/>
      <c r="AB48" s="35"/>
      <c r="AC48" s="35"/>
      <c r="AD48" s="35"/>
      <c r="AE48" s="35"/>
      <c r="AF48" s="35"/>
      <c r="AG48" s="35"/>
      <c r="AH48" s="35"/>
      <c r="AI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</row>
    <row r="49" spans="4:46" ht="18.600000000000001" thickBot="1">
      <c r="D49" s="25" t="s">
        <v>34</v>
      </c>
      <c r="E49" s="26">
        <v>55.241589886436678</v>
      </c>
      <c r="F49" s="26">
        <v>110.17628205128206</v>
      </c>
      <c r="G49" s="26">
        <v>146.53988253126184</v>
      </c>
      <c r="H49" s="26">
        <v>164.35135996600084</v>
      </c>
      <c r="I49" s="26">
        <v>182.50058990089664</v>
      </c>
      <c r="J49" s="26">
        <v>55.959013131715082</v>
      </c>
      <c r="K49" s="26">
        <v>111.60714285714286</v>
      </c>
      <c r="L49" s="26">
        <v>148.44299788881071</v>
      </c>
      <c r="M49" s="26">
        <v>55.959013131715082</v>
      </c>
      <c r="N49" s="26">
        <v>111.60714285714286</v>
      </c>
      <c r="P49" s="35"/>
      <c r="Q49" s="35"/>
      <c r="R49" s="35"/>
      <c r="S49" s="35"/>
      <c r="T49" s="35"/>
      <c r="U49" s="35"/>
      <c r="V49" s="35"/>
      <c r="W49" s="35"/>
      <c r="X49" s="35"/>
      <c r="AA49" s="35"/>
      <c r="AB49" s="35"/>
      <c r="AC49" s="35"/>
      <c r="AD49" s="35"/>
      <c r="AE49" s="35"/>
      <c r="AF49" s="35"/>
      <c r="AG49" s="35"/>
      <c r="AH49" s="35"/>
      <c r="AI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</row>
    <row r="50" spans="4:46">
      <c r="E50" s="36"/>
      <c r="F50" s="36"/>
      <c r="G50" s="36"/>
      <c r="H50" s="36"/>
      <c r="I50" s="36"/>
      <c r="J50" s="36"/>
      <c r="K50" s="36"/>
      <c r="L50" s="36"/>
      <c r="M50" s="36"/>
      <c r="P50" s="39"/>
      <c r="Q50" s="39"/>
      <c r="R50" s="39"/>
      <c r="S50" s="39"/>
      <c r="T50" s="39"/>
      <c r="U50" s="39"/>
      <c r="V50" s="39"/>
      <c r="W50" s="39"/>
      <c r="X50" s="39"/>
      <c r="AA50" s="39"/>
      <c r="AB50" s="39"/>
      <c r="AC50" s="39"/>
      <c r="AD50" s="39"/>
      <c r="AE50" s="39"/>
      <c r="AF50" s="39"/>
      <c r="AG50" s="39"/>
      <c r="AH50" s="39"/>
      <c r="AI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</row>
    <row r="51" spans="4:46" ht="15" thickBot="1">
      <c r="D51" s="40" t="s">
        <v>38</v>
      </c>
      <c r="E51" s="36"/>
      <c r="F51" s="36"/>
      <c r="G51" s="36"/>
      <c r="H51" s="36"/>
      <c r="I51" s="36"/>
      <c r="J51" s="36"/>
      <c r="K51" s="36"/>
      <c r="L51" s="36"/>
      <c r="M51" s="36"/>
      <c r="P51" s="39"/>
      <c r="Q51" s="39"/>
      <c r="R51" s="39"/>
      <c r="S51" s="39"/>
      <c r="T51" s="39"/>
      <c r="U51" s="39"/>
      <c r="V51" s="39"/>
      <c r="W51" s="39"/>
      <c r="X51" s="39"/>
      <c r="AA51" s="39"/>
      <c r="AB51" s="39"/>
      <c r="AC51" s="39"/>
      <c r="AD51" s="39"/>
      <c r="AE51" s="39"/>
      <c r="AF51" s="39"/>
      <c r="AG51" s="39"/>
      <c r="AH51" s="39"/>
      <c r="AI51" s="39"/>
      <c r="AL51" s="39"/>
      <c r="AM51" s="39"/>
      <c r="AN51" s="39"/>
      <c r="AO51" s="39"/>
      <c r="AP51" s="39"/>
      <c r="AQ51" s="39"/>
      <c r="AR51" s="39"/>
      <c r="AS51" s="39"/>
      <c r="AT51" s="39"/>
    </row>
    <row r="52" spans="4:46">
      <c r="D52" s="8" t="s">
        <v>4</v>
      </c>
      <c r="E52" s="10">
        <v>2464</v>
      </c>
      <c r="F52" s="10">
        <v>2464</v>
      </c>
      <c r="G52" s="10">
        <v>2464</v>
      </c>
      <c r="H52" s="10">
        <v>2464</v>
      </c>
      <c r="I52" s="10">
        <v>2464</v>
      </c>
      <c r="J52" s="10">
        <v>2464</v>
      </c>
      <c r="K52" s="10">
        <v>2464</v>
      </c>
      <c r="L52" s="10">
        <v>2464</v>
      </c>
      <c r="M52" s="10">
        <v>2464</v>
      </c>
      <c r="N52" s="10">
        <v>2464</v>
      </c>
    </row>
    <row r="53" spans="4:46">
      <c r="D53" s="11" t="s">
        <v>5</v>
      </c>
      <c r="E53" s="13">
        <v>2056</v>
      </c>
      <c r="F53" s="13">
        <v>2056</v>
      </c>
      <c r="G53" s="13">
        <v>2056</v>
      </c>
      <c r="H53" s="13">
        <v>2056</v>
      </c>
      <c r="I53" s="13">
        <v>2056</v>
      </c>
      <c r="J53" s="13">
        <v>2056</v>
      </c>
      <c r="K53" s="13">
        <v>2056</v>
      </c>
      <c r="L53" s="13">
        <v>2056</v>
      </c>
      <c r="M53" s="13">
        <v>2056</v>
      </c>
      <c r="N53" s="13">
        <v>2056</v>
      </c>
      <c r="O53" s="5"/>
      <c r="P53" s="33"/>
      <c r="Q53" s="33"/>
      <c r="R53" s="33"/>
      <c r="S53" s="33"/>
      <c r="T53" s="33"/>
      <c r="U53" s="33"/>
      <c r="V53" s="33"/>
      <c r="W53" s="33"/>
      <c r="X53" s="33"/>
      <c r="Z53" s="37"/>
      <c r="AA53" s="33"/>
      <c r="AB53" s="33"/>
      <c r="AC53" s="33"/>
      <c r="AD53" s="33"/>
      <c r="AE53" s="33"/>
      <c r="AF53" s="33"/>
      <c r="AG53" s="33"/>
      <c r="AH53" s="33"/>
      <c r="AI53" s="33"/>
      <c r="AK53" s="40"/>
      <c r="AL53" s="33"/>
      <c r="AM53" s="33"/>
      <c r="AN53" s="33"/>
      <c r="AO53" s="33"/>
      <c r="AP53" s="33"/>
      <c r="AQ53" s="33"/>
      <c r="AR53" s="33"/>
      <c r="AS53" s="33"/>
      <c r="AT53" s="33"/>
    </row>
    <row r="54" spans="4:46">
      <c r="D54" s="11" t="s">
        <v>6</v>
      </c>
      <c r="E54" s="13">
        <v>2</v>
      </c>
      <c r="F54" s="13">
        <v>2</v>
      </c>
      <c r="G54" s="13">
        <v>2</v>
      </c>
      <c r="H54" s="13">
        <v>2</v>
      </c>
      <c r="I54" s="13">
        <v>2</v>
      </c>
      <c r="J54" s="13">
        <v>2</v>
      </c>
      <c r="K54" s="13">
        <v>2</v>
      </c>
      <c r="L54" s="13">
        <v>2</v>
      </c>
      <c r="M54" s="13">
        <v>2</v>
      </c>
      <c r="N54" s="13">
        <v>2</v>
      </c>
      <c r="O54" s="41"/>
      <c r="P54" s="36"/>
      <c r="Q54" s="36"/>
      <c r="R54" s="36"/>
      <c r="S54" s="36"/>
      <c r="T54" s="36"/>
      <c r="U54" s="36"/>
      <c r="V54" s="36"/>
      <c r="W54" s="36"/>
      <c r="X54" s="36"/>
      <c r="Z54" s="41"/>
      <c r="AA54" s="36"/>
      <c r="AB54" s="36"/>
      <c r="AC54" s="36"/>
      <c r="AD54" s="36"/>
      <c r="AE54" s="36"/>
      <c r="AF54" s="36"/>
      <c r="AG54" s="36"/>
      <c r="AH54" s="36"/>
      <c r="AI54" s="36"/>
      <c r="AK54" s="41"/>
      <c r="AL54" s="36"/>
      <c r="AM54" s="36"/>
      <c r="AN54" s="36"/>
      <c r="AO54" s="36"/>
      <c r="AP54" s="36"/>
      <c r="AQ54" s="36"/>
      <c r="AR54" s="36"/>
      <c r="AS54" s="36"/>
      <c r="AT54" s="36"/>
    </row>
    <row r="55" spans="4:46">
      <c r="D55" s="11" t="s">
        <v>7</v>
      </c>
      <c r="E55" s="13" t="s">
        <v>9</v>
      </c>
      <c r="F55" s="13" t="s">
        <v>9</v>
      </c>
      <c r="G55" s="13" t="s">
        <v>9</v>
      </c>
      <c r="H55" s="13" t="s">
        <v>9</v>
      </c>
      <c r="I55" s="13" t="s">
        <v>9</v>
      </c>
      <c r="J55" s="13" t="s">
        <v>9</v>
      </c>
      <c r="K55" s="13" t="s">
        <v>9</v>
      </c>
      <c r="L55" s="13" t="s">
        <v>9</v>
      </c>
      <c r="M55" s="13" t="s">
        <v>9</v>
      </c>
      <c r="N55" s="13" t="s">
        <v>9</v>
      </c>
      <c r="O55" s="41"/>
      <c r="P55" s="36"/>
      <c r="Q55" s="36"/>
      <c r="R55" s="36"/>
      <c r="S55" s="36"/>
      <c r="T55" s="36"/>
      <c r="U55" s="36"/>
      <c r="V55" s="36"/>
      <c r="W55" s="36"/>
      <c r="X55" s="36"/>
      <c r="Z55" s="41"/>
      <c r="AA55" s="36"/>
      <c r="AB55" s="36"/>
      <c r="AC55" s="36"/>
      <c r="AD55" s="36"/>
      <c r="AE55" s="36"/>
      <c r="AF55" s="36"/>
      <c r="AG55" s="36"/>
      <c r="AH55" s="36"/>
      <c r="AI55" s="36"/>
      <c r="AK55" s="41"/>
      <c r="AL55" s="36"/>
      <c r="AM55" s="36"/>
      <c r="AN55" s="36"/>
      <c r="AO55" s="36"/>
      <c r="AP55" s="36"/>
      <c r="AQ55" s="36"/>
      <c r="AR55" s="36"/>
      <c r="AS55" s="36"/>
      <c r="AT55" s="36"/>
    </row>
    <row r="56" spans="4:46">
      <c r="D56" s="11" t="s">
        <v>10</v>
      </c>
      <c r="E56" s="15" t="s">
        <v>12</v>
      </c>
      <c r="F56" s="15" t="s">
        <v>12</v>
      </c>
      <c r="G56" s="15" t="s">
        <v>12</v>
      </c>
      <c r="H56" s="15" t="s">
        <v>12</v>
      </c>
      <c r="I56" s="15" t="s">
        <v>12</v>
      </c>
      <c r="J56" s="16" t="s">
        <v>13</v>
      </c>
      <c r="K56" s="15" t="s">
        <v>13</v>
      </c>
      <c r="L56" s="15" t="s">
        <v>13</v>
      </c>
      <c r="M56" s="16" t="s">
        <v>14</v>
      </c>
      <c r="N56" s="15" t="s">
        <v>14</v>
      </c>
      <c r="O56" s="41"/>
      <c r="P56" s="36"/>
      <c r="Q56" s="36"/>
      <c r="R56" s="36"/>
      <c r="S56" s="36"/>
      <c r="T56" s="36"/>
      <c r="U56" s="36"/>
      <c r="V56" s="36"/>
      <c r="W56" s="36"/>
      <c r="X56" s="36"/>
      <c r="Z56" s="41"/>
      <c r="AA56" s="36"/>
      <c r="AB56" s="36"/>
      <c r="AC56" s="36"/>
      <c r="AD56" s="36"/>
      <c r="AE56" s="36"/>
      <c r="AF56" s="36"/>
      <c r="AG56" s="36"/>
      <c r="AH56" s="36"/>
      <c r="AI56" s="36"/>
      <c r="AK56" s="41"/>
      <c r="AL56" s="36"/>
      <c r="AM56" s="36"/>
      <c r="AN56" s="36"/>
      <c r="AO56" s="36"/>
      <c r="AP56" s="36"/>
      <c r="AQ56" s="36"/>
      <c r="AR56" s="36"/>
      <c r="AS56" s="36"/>
      <c r="AT56" s="36"/>
    </row>
    <row r="57" spans="4:46">
      <c r="D57" s="11" t="s">
        <v>15</v>
      </c>
      <c r="E57" s="13" t="s">
        <v>17</v>
      </c>
      <c r="F57" s="13" t="s">
        <v>18</v>
      </c>
      <c r="G57" s="13" t="s">
        <v>19</v>
      </c>
      <c r="H57" s="13" t="s">
        <v>20</v>
      </c>
      <c r="I57" s="13" t="s">
        <v>21</v>
      </c>
      <c r="J57" s="13" t="s">
        <v>17</v>
      </c>
      <c r="K57" s="13" t="s">
        <v>18</v>
      </c>
      <c r="L57" s="13" t="s">
        <v>19</v>
      </c>
      <c r="M57" s="13" t="s">
        <v>17</v>
      </c>
      <c r="N57" s="13" t="s">
        <v>18</v>
      </c>
      <c r="O57" s="41"/>
      <c r="P57" s="36"/>
      <c r="Q57" s="36"/>
      <c r="R57" s="36"/>
      <c r="S57" s="36"/>
      <c r="T57" s="36"/>
      <c r="U57" s="36"/>
      <c r="V57" s="36"/>
      <c r="W57" s="36"/>
      <c r="X57" s="36"/>
      <c r="Z57" s="41"/>
      <c r="AA57" s="36"/>
      <c r="AB57" s="36"/>
      <c r="AC57" s="36"/>
      <c r="AD57" s="36"/>
      <c r="AE57" s="36"/>
      <c r="AF57" s="36"/>
      <c r="AG57" s="36"/>
      <c r="AH57" s="36"/>
      <c r="AI57" s="36"/>
      <c r="AK57" s="41"/>
      <c r="AL57" s="36"/>
      <c r="AM57" s="36"/>
      <c r="AN57" s="36"/>
      <c r="AO57" s="36"/>
      <c r="AP57" s="36"/>
      <c r="AQ57" s="36"/>
      <c r="AR57" s="36"/>
      <c r="AS57" s="36"/>
      <c r="AT57" s="36"/>
    </row>
    <row r="58" spans="4:46">
      <c r="D58" s="11" t="s">
        <v>22</v>
      </c>
      <c r="E58" s="18" t="s">
        <v>23</v>
      </c>
      <c r="F58" s="18" t="s">
        <v>24</v>
      </c>
      <c r="G58" s="18" t="s">
        <v>25</v>
      </c>
      <c r="H58" s="18" t="s">
        <v>25</v>
      </c>
      <c r="I58" s="18" t="s">
        <v>26</v>
      </c>
      <c r="J58" s="18" t="s">
        <v>24</v>
      </c>
      <c r="K58" s="18" t="s">
        <v>25</v>
      </c>
      <c r="L58" s="18" t="s">
        <v>26</v>
      </c>
      <c r="M58" s="18" t="s">
        <v>24</v>
      </c>
      <c r="N58" s="18" t="s">
        <v>25</v>
      </c>
      <c r="O58" s="41"/>
      <c r="P58" s="42"/>
      <c r="Q58" s="43"/>
      <c r="R58" s="42"/>
      <c r="S58" s="42"/>
      <c r="T58" s="43"/>
      <c r="U58" s="42"/>
      <c r="V58" s="42"/>
      <c r="W58" s="43"/>
      <c r="X58" s="42"/>
      <c r="Z58" s="41"/>
      <c r="AA58" s="42"/>
      <c r="AB58" s="43"/>
      <c r="AC58" s="42"/>
      <c r="AD58" s="42"/>
      <c r="AE58" s="43"/>
      <c r="AF58" s="42"/>
      <c r="AG58" s="42"/>
      <c r="AH58" s="43"/>
      <c r="AI58" s="42"/>
      <c r="AK58" s="41"/>
      <c r="AL58" s="42"/>
      <c r="AM58" s="43"/>
      <c r="AN58" s="42"/>
      <c r="AO58" s="42"/>
      <c r="AP58" s="43"/>
      <c r="AQ58" s="42"/>
      <c r="AR58" s="42"/>
      <c r="AS58" s="43"/>
      <c r="AT58" s="42"/>
    </row>
    <row r="59" spans="4:46">
      <c r="D59" s="11" t="s">
        <v>27</v>
      </c>
      <c r="E59" s="13" t="s">
        <v>29</v>
      </c>
      <c r="F59" s="13" t="s">
        <v>29</v>
      </c>
      <c r="G59" s="13" t="s">
        <v>29</v>
      </c>
      <c r="H59" s="13" t="s">
        <v>29</v>
      </c>
      <c r="I59" s="13" t="s">
        <v>29</v>
      </c>
      <c r="J59" s="13" t="s">
        <v>29</v>
      </c>
      <c r="K59" s="13" t="s">
        <v>29</v>
      </c>
      <c r="L59" s="13" t="s">
        <v>29</v>
      </c>
      <c r="M59" s="13" t="s">
        <v>29</v>
      </c>
      <c r="N59" s="13" t="s">
        <v>29</v>
      </c>
      <c r="O59" s="41"/>
      <c r="P59" s="36"/>
      <c r="Q59" s="36"/>
      <c r="R59" s="36"/>
      <c r="S59" s="36"/>
      <c r="T59" s="36"/>
      <c r="U59" s="36"/>
      <c r="V59" s="36"/>
      <c r="W59" s="36"/>
      <c r="X59" s="36"/>
      <c r="Z59" s="41"/>
      <c r="AA59" s="36"/>
      <c r="AB59" s="36"/>
      <c r="AC59" s="36"/>
      <c r="AD59" s="36"/>
      <c r="AE59" s="36"/>
      <c r="AF59" s="36"/>
      <c r="AG59" s="36"/>
      <c r="AH59" s="36"/>
      <c r="AI59" s="36"/>
      <c r="AK59" s="41"/>
      <c r="AL59" s="36"/>
      <c r="AM59" s="36"/>
      <c r="AN59" s="36"/>
      <c r="AO59" s="36"/>
      <c r="AP59" s="36"/>
      <c r="AQ59" s="36"/>
      <c r="AR59" s="36"/>
      <c r="AS59" s="36"/>
      <c r="AT59" s="36"/>
    </row>
    <row r="60" spans="4:46">
      <c r="D60" s="11" t="s">
        <v>30</v>
      </c>
      <c r="E60" s="14" t="s">
        <v>8</v>
      </c>
      <c r="F60" s="14" t="s">
        <v>8</v>
      </c>
      <c r="G60" s="14" t="s">
        <v>8</v>
      </c>
      <c r="H60" s="14" t="s">
        <v>8</v>
      </c>
      <c r="I60" s="14" t="s">
        <v>8</v>
      </c>
      <c r="J60" s="14" t="s">
        <v>8</v>
      </c>
      <c r="K60" s="14" t="s">
        <v>8</v>
      </c>
      <c r="L60" s="14" t="s">
        <v>8</v>
      </c>
      <c r="M60" s="14" t="s">
        <v>8</v>
      </c>
      <c r="N60" s="14" t="s">
        <v>8</v>
      </c>
      <c r="O60" s="41"/>
      <c r="P60" s="36"/>
      <c r="Q60" s="36"/>
      <c r="R60" s="36"/>
      <c r="S60" s="36"/>
      <c r="T60" s="36"/>
      <c r="U60" s="36"/>
      <c r="V60" s="36"/>
      <c r="W60" s="36"/>
      <c r="X60" s="36"/>
      <c r="Z60" s="41"/>
      <c r="AA60" s="36"/>
      <c r="AB60" s="36"/>
      <c r="AC60" s="36"/>
      <c r="AD60" s="36"/>
      <c r="AE60" s="36"/>
      <c r="AF60" s="36"/>
      <c r="AG60" s="36"/>
      <c r="AH60" s="36"/>
      <c r="AI60" s="36"/>
      <c r="AK60" s="41"/>
      <c r="AL60" s="36"/>
      <c r="AM60" s="36"/>
      <c r="AN60" s="36"/>
      <c r="AO60" s="36"/>
      <c r="AP60" s="36"/>
      <c r="AQ60" s="36"/>
      <c r="AR60" s="36"/>
      <c r="AS60" s="36"/>
      <c r="AT60" s="36"/>
    </row>
    <row r="61" spans="4:46" ht="15" thickBot="1">
      <c r="D61" s="19" t="s">
        <v>31</v>
      </c>
      <c r="E61" s="20">
        <v>1000</v>
      </c>
      <c r="F61" s="20">
        <v>1000</v>
      </c>
      <c r="G61" s="20">
        <v>1000</v>
      </c>
      <c r="H61" s="20">
        <v>1000</v>
      </c>
      <c r="I61" s="20">
        <v>1000</v>
      </c>
      <c r="J61" s="20">
        <v>1000</v>
      </c>
      <c r="K61" s="20">
        <v>1000</v>
      </c>
      <c r="L61" s="20">
        <v>1000</v>
      </c>
      <c r="M61" s="20">
        <v>1000</v>
      </c>
      <c r="N61" s="20">
        <v>1000</v>
      </c>
      <c r="O61" s="41"/>
      <c r="P61" s="36"/>
      <c r="Q61" s="36"/>
      <c r="R61" s="36"/>
      <c r="S61" s="36"/>
      <c r="T61" s="36"/>
      <c r="U61" s="36"/>
      <c r="V61" s="36"/>
      <c r="W61" s="36"/>
      <c r="X61" s="36"/>
      <c r="Z61" s="41"/>
      <c r="AA61" s="36"/>
      <c r="AB61" s="36"/>
      <c r="AC61" s="36"/>
      <c r="AD61" s="36"/>
      <c r="AE61" s="36"/>
      <c r="AF61" s="36"/>
      <c r="AG61" s="36"/>
      <c r="AH61" s="36"/>
      <c r="AI61" s="36"/>
      <c r="AK61" s="41"/>
      <c r="AL61" s="36"/>
      <c r="AM61" s="36"/>
      <c r="AN61" s="36"/>
      <c r="AO61" s="36"/>
      <c r="AP61" s="36"/>
      <c r="AQ61" s="36"/>
      <c r="AR61" s="36"/>
      <c r="AS61" s="36"/>
      <c r="AT61" s="36"/>
    </row>
    <row r="62" spans="4:46" ht="18">
      <c r="D62" s="21" t="s">
        <v>32</v>
      </c>
      <c r="E62" s="22">
        <v>1232</v>
      </c>
      <c r="F62" s="22">
        <v>1232</v>
      </c>
      <c r="G62" s="22">
        <v>1232</v>
      </c>
      <c r="H62" s="22">
        <v>1232</v>
      </c>
      <c r="I62" s="22">
        <v>1232</v>
      </c>
      <c r="J62" s="22">
        <v>1232</v>
      </c>
      <c r="K62" s="22">
        <v>1232</v>
      </c>
      <c r="L62" s="22">
        <v>1232</v>
      </c>
      <c r="M62" s="22">
        <v>1232</v>
      </c>
      <c r="N62" s="22">
        <v>1232</v>
      </c>
      <c r="O62" s="41"/>
      <c r="P62" s="36"/>
      <c r="Q62" s="36"/>
      <c r="R62" s="36"/>
      <c r="S62" s="36"/>
      <c r="T62" s="36"/>
      <c r="U62" s="36"/>
      <c r="V62" s="36"/>
      <c r="W62" s="36"/>
      <c r="X62" s="36"/>
      <c r="Z62" s="41"/>
      <c r="AA62" s="36"/>
      <c r="AB62" s="36"/>
      <c r="AC62" s="36"/>
      <c r="AD62" s="36"/>
      <c r="AE62" s="36"/>
      <c r="AF62" s="36"/>
      <c r="AG62" s="36"/>
      <c r="AH62" s="36"/>
      <c r="AI62" s="36"/>
      <c r="AK62" s="41"/>
      <c r="AL62" s="36"/>
      <c r="AM62" s="36"/>
      <c r="AN62" s="36"/>
      <c r="AO62" s="36"/>
      <c r="AP62" s="36"/>
      <c r="AQ62" s="36"/>
      <c r="AR62" s="36"/>
      <c r="AS62" s="36"/>
      <c r="AT62" s="36"/>
    </row>
    <row r="63" spans="4:46" ht="18">
      <c r="D63" s="23" t="s">
        <v>33</v>
      </c>
      <c r="E63" s="24">
        <v>1028</v>
      </c>
      <c r="F63" s="24">
        <v>1028</v>
      </c>
      <c r="G63" s="24">
        <v>1028</v>
      </c>
      <c r="H63" s="24">
        <v>1028</v>
      </c>
      <c r="I63" s="24">
        <v>1028</v>
      </c>
      <c r="J63" s="24">
        <v>1028</v>
      </c>
      <c r="K63" s="24">
        <v>1028</v>
      </c>
      <c r="L63" s="24">
        <v>1028</v>
      </c>
      <c r="M63" s="24">
        <v>1028</v>
      </c>
      <c r="N63" s="24">
        <v>1028</v>
      </c>
      <c r="O63" s="41"/>
      <c r="P63" s="36"/>
      <c r="Q63" s="36"/>
      <c r="R63" s="36"/>
      <c r="S63" s="36"/>
      <c r="T63" s="36"/>
      <c r="U63" s="36"/>
      <c r="V63" s="36"/>
      <c r="W63" s="36"/>
      <c r="X63" s="36"/>
      <c r="Z63" s="41"/>
      <c r="AA63" s="36"/>
      <c r="AB63" s="36"/>
      <c r="AC63" s="36"/>
      <c r="AD63" s="36"/>
      <c r="AE63" s="36"/>
      <c r="AF63" s="36"/>
      <c r="AG63" s="36"/>
      <c r="AH63" s="36"/>
      <c r="AI63" s="36"/>
      <c r="AK63" s="41"/>
      <c r="AL63" s="36"/>
      <c r="AM63" s="36"/>
      <c r="AN63" s="36"/>
      <c r="AO63" s="36"/>
      <c r="AP63" s="36"/>
      <c r="AQ63" s="36"/>
      <c r="AR63" s="36"/>
      <c r="AS63" s="36"/>
      <c r="AT63" s="36"/>
    </row>
    <row r="64" spans="4:46" ht="18.600000000000001" thickBot="1">
      <c r="D64" s="25" t="s">
        <v>34</v>
      </c>
      <c r="E64" s="26">
        <v>31.024368231046932</v>
      </c>
      <c r="F64" s="26">
        <v>61.819774334927466</v>
      </c>
      <c r="G64" s="26">
        <v>82.123327670418348</v>
      </c>
      <c r="H64" s="26">
        <v>90.070746477233016</v>
      </c>
      <c r="I64" s="26">
        <v>90.070746477233016</v>
      </c>
      <c r="J64" s="26">
        <v>31.108597285067873</v>
      </c>
      <c r="K64" s="26">
        <v>61.98761082633451</v>
      </c>
      <c r="L64" s="26">
        <v>82.346286931062025</v>
      </c>
      <c r="M64" s="26">
        <v>31.108597285067873</v>
      </c>
      <c r="N64" s="26">
        <v>61.98761082633451</v>
      </c>
      <c r="O64" s="41"/>
      <c r="P64" s="36"/>
      <c r="Q64" s="36"/>
      <c r="R64" s="36"/>
      <c r="S64" s="36"/>
      <c r="T64" s="36"/>
      <c r="U64" s="36"/>
      <c r="V64" s="36"/>
      <c r="W64" s="36"/>
      <c r="X64" s="36"/>
      <c r="Z64" s="41"/>
      <c r="AA64" s="36"/>
      <c r="AB64" s="36"/>
      <c r="AC64" s="36"/>
      <c r="AD64" s="36"/>
      <c r="AE64" s="36"/>
      <c r="AF64" s="36"/>
      <c r="AG64" s="36"/>
      <c r="AH64" s="36"/>
      <c r="AI64" s="36"/>
      <c r="AK64" s="41"/>
      <c r="AL64" s="36"/>
      <c r="AM64" s="36"/>
      <c r="AN64" s="36"/>
      <c r="AO64" s="36"/>
      <c r="AP64" s="36"/>
      <c r="AQ64" s="36"/>
      <c r="AR64" s="36"/>
      <c r="AS64" s="36"/>
      <c r="AT64" s="36"/>
    </row>
    <row r="65" spans="1:46">
      <c r="D65" s="41"/>
      <c r="E65" s="36"/>
      <c r="F65" s="36"/>
      <c r="G65" s="36"/>
      <c r="H65" s="36"/>
      <c r="I65" s="36"/>
      <c r="J65" s="36"/>
      <c r="K65" s="36"/>
      <c r="L65" s="36"/>
      <c r="M65" s="36"/>
      <c r="O65" s="41"/>
      <c r="P65" s="36"/>
      <c r="Q65" s="36"/>
      <c r="R65" s="36"/>
      <c r="S65" s="36"/>
      <c r="T65" s="36"/>
      <c r="U65" s="36"/>
      <c r="V65" s="36"/>
      <c r="W65" s="36"/>
      <c r="X65" s="36"/>
      <c r="Z65" s="41"/>
      <c r="AA65" s="36"/>
      <c r="AB65" s="36"/>
      <c r="AC65" s="36"/>
      <c r="AD65" s="36"/>
      <c r="AE65" s="36"/>
      <c r="AF65" s="36"/>
      <c r="AG65" s="36"/>
      <c r="AH65" s="36"/>
      <c r="AI65" s="36"/>
      <c r="AK65" s="41"/>
      <c r="AL65" s="36"/>
      <c r="AM65" s="36"/>
      <c r="AN65" s="36"/>
      <c r="AO65" s="36"/>
      <c r="AP65" s="36"/>
      <c r="AQ65" s="36"/>
      <c r="AR65" s="36"/>
      <c r="AS65" s="36"/>
      <c r="AT65" s="36"/>
    </row>
    <row r="66" spans="1:46" hidden="1">
      <c r="D66" s="41"/>
      <c r="E66" s="36"/>
      <c r="F66" s="36"/>
      <c r="G66" s="36"/>
      <c r="H66" s="36"/>
      <c r="I66" s="36"/>
      <c r="J66" s="36"/>
      <c r="K66" s="36"/>
      <c r="L66" s="36"/>
      <c r="M66" s="36"/>
      <c r="O66" s="41"/>
      <c r="P66" s="36"/>
      <c r="Q66" s="36"/>
      <c r="R66" s="36"/>
      <c r="S66" s="36"/>
      <c r="T66" s="36"/>
      <c r="U66" s="36"/>
      <c r="V66" s="36"/>
      <c r="W66" s="36"/>
      <c r="X66" s="36"/>
      <c r="Z66" s="41"/>
      <c r="AA66" s="36"/>
      <c r="AB66" s="36"/>
      <c r="AC66" s="36"/>
      <c r="AD66" s="36"/>
      <c r="AE66" s="36"/>
      <c r="AF66" s="36"/>
      <c r="AG66" s="36"/>
      <c r="AH66" s="36"/>
      <c r="AI66" s="36"/>
      <c r="AK66" s="41"/>
      <c r="AL66" s="36"/>
      <c r="AM66" s="36"/>
      <c r="AN66" s="36"/>
      <c r="AO66" s="36"/>
      <c r="AP66" s="36"/>
      <c r="AQ66" s="36"/>
      <c r="AR66" s="36"/>
      <c r="AS66" s="36"/>
      <c r="AT66" s="36"/>
    </row>
    <row r="67" spans="1:46" hidden="1">
      <c r="E67" s="35"/>
      <c r="F67" s="35"/>
      <c r="G67" s="35"/>
      <c r="H67" s="35"/>
      <c r="I67" s="35"/>
      <c r="J67" s="35"/>
      <c r="K67" s="35"/>
      <c r="L67" s="35"/>
      <c r="M67" s="35"/>
      <c r="P67" s="35"/>
      <c r="Q67" s="35"/>
      <c r="R67" s="35"/>
      <c r="S67" s="35"/>
      <c r="T67" s="35"/>
      <c r="U67" s="35"/>
      <c r="V67" s="35"/>
      <c r="W67" s="35"/>
      <c r="X67" s="35"/>
      <c r="AA67" s="35"/>
      <c r="AB67" s="35"/>
      <c r="AC67" s="35"/>
      <c r="AD67" s="35"/>
      <c r="AE67" s="35"/>
      <c r="AF67" s="35"/>
      <c r="AG67" s="35"/>
      <c r="AH67" s="35"/>
      <c r="AI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</row>
    <row r="68" spans="1:46" hidden="1">
      <c r="A68" s="44" t="s">
        <v>39</v>
      </c>
      <c r="B68" s="45"/>
      <c r="E68" s="35"/>
      <c r="F68" s="35"/>
      <c r="G68" s="35"/>
      <c r="H68" s="35"/>
      <c r="I68" s="35"/>
      <c r="J68" s="35"/>
      <c r="K68" s="35"/>
      <c r="L68" s="35"/>
      <c r="M68" s="35"/>
      <c r="P68" s="35"/>
      <c r="Q68" s="35"/>
      <c r="R68" s="35"/>
      <c r="S68" s="35"/>
      <c r="T68" s="35"/>
      <c r="U68" s="35"/>
      <c r="V68" s="35"/>
      <c r="W68" s="35"/>
      <c r="X68" s="35"/>
      <c r="AA68" s="35"/>
      <c r="AB68" s="35"/>
      <c r="AC68" s="35"/>
      <c r="AD68" s="35"/>
      <c r="AE68" s="35"/>
      <c r="AF68" s="35"/>
      <c r="AG68" s="35"/>
      <c r="AH68" s="35"/>
      <c r="AI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</row>
    <row r="69" spans="1:46" hidden="1">
      <c r="A69" s="46" t="s">
        <v>40</v>
      </c>
      <c r="B69" s="47" cm="1">
        <f t="array" ref="B69">_xlfn.IFS(
  AND(binning=1, FD2x2="Off"), 96,
  AND(binning=2, FD2x2="Off"), 48,
  AND(binning=1, FD2x2="On"), 48,
  TRUE(), NA())</f>
        <v>96</v>
      </c>
      <c r="E69" s="35"/>
      <c r="F69" s="35"/>
      <c r="G69" s="35"/>
      <c r="H69" s="35"/>
      <c r="I69" s="35"/>
      <c r="J69" s="35"/>
      <c r="K69" s="35"/>
      <c r="L69" s="35"/>
      <c r="M69" s="35"/>
      <c r="P69" s="35"/>
      <c r="Q69" s="35"/>
      <c r="R69" s="35"/>
      <c r="S69" s="35"/>
      <c r="T69" s="35"/>
      <c r="U69" s="35"/>
      <c r="V69" s="35"/>
      <c r="W69" s="35"/>
      <c r="X69" s="35"/>
      <c r="AA69" s="35"/>
      <c r="AB69" s="35"/>
      <c r="AC69" s="35"/>
      <c r="AD69" s="35"/>
      <c r="AE69" s="35"/>
      <c r="AF69" s="35"/>
      <c r="AG69" s="35"/>
      <c r="AH69" s="35"/>
      <c r="AI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</row>
    <row r="70" spans="1:46" hidden="1">
      <c r="A70" s="46" t="s">
        <v>41</v>
      </c>
      <c r="B70" s="47" cm="1">
        <f t="array" ref="B70">_xlfn.IFS(
  AND(binning=1, FD2x2="Off"), 2464,
  AND(binning=2, FD2x2="Off"), 1232,
  AND(binning=1, FD2x2="On"), 1228,
  TRUE(), NA())</f>
        <v>2464</v>
      </c>
      <c r="E70" s="35"/>
      <c r="F70" s="35"/>
      <c r="G70" s="35"/>
      <c r="H70" s="35"/>
      <c r="I70" s="35"/>
      <c r="J70" s="35"/>
      <c r="K70" s="35"/>
      <c r="L70" s="35"/>
      <c r="M70" s="35"/>
      <c r="P70" s="35"/>
      <c r="Q70" s="35"/>
      <c r="R70" s="35"/>
      <c r="S70" s="35"/>
      <c r="T70" s="35"/>
      <c r="U70" s="35"/>
      <c r="V70" s="35"/>
      <c r="W70" s="35"/>
      <c r="X70" s="35"/>
      <c r="AA70" s="35"/>
      <c r="AB70" s="35"/>
      <c r="AC70" s="35"/>
      <c r="AD70" s="35"/>
      <c r="AE70" s="35"/>
      <c r="AF70" s="35"/>
      <c r="AG70" s="35"/>
      <c r="AH70" s="35"/>
      <c r="AI70" s="35"/>
      <c r="AK70" s="35"/>
      <c r="AL70" s="35"/>
      <c r="AM70" s="35"/>
      <c r="AN70" s="35"/>
      <c r="AO70" s="35"/>
      <c r="AP70" s="35"/>
      <c r="AQ70" s="35"/>
      <c r="AR70" s="35"/>
      <c r="AS70" s="35"/>
      <c r="AT70" s="35"/>
    </row>
    <row r="71" spans="1:46" hidden="1">
      <c r="A71" s="46" t="s">
        <v>42</v>
      </c>
      <c r="B71" s="47">
        <f>IF(OR(binning=2, FD2x2="On"), 4, 8)</f>
        <v>8</v>
      </c>
      <c r="E71" s="35"/>
      <c r="F71" s="35"/>
      <c r="G71" s="35"/>
      <c r="H71" s="35"/>
      <c r="I71" s="35"/>
      <c r="J71" s="35"/>
      <c r="K71" s="35"/>
      <c r="L71" s="35"/>
      <c r="M71" s="35"/>
      <c r="P71" s="35"/>
      <c r="Q71" s="35"/>
      <c r="R71" s="35"/>
      <c r="S71" s="35"/>
      <c r="T71" s="35"/>
      <c r="U71" s="35"/>
      <c r="V71" s="35"/>
      <c r="W71" s="35"/>
      <c r="X71" s="35"/>
      <c r="AA71" s="35"/>
      <c r="AB71" s="35"/>
      <c r="AC71" s="35"/>
      <c r="AD71" s="35"/>
      <c r="AE71" s="35"/>
      <c r="AF71" s="35"/>
      <c r="AG71" s="35"/>
      <c r="AH71" s="35"/>
      <c r="AI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</row>
    <row r="72" spans="1:46" hidden="1">
      <c r="A72" s="46" t="s">
        <v>43</v>
      </c>
      <c r="B72" s="47" cm="1">
        <f t="array" ref="B72">_xlfn.IFS(
  AND(binning=1, FD2x2="Off"), 8,
  AND(binning=2, FD2x2="Off"), 4,
  AND(binning=1, FD2x2="On"), 4,
  TRUE(), NA())</f>
        <v>8</v>
      </c>
      <c r="E72" s="35"/>
      <c r="F72" s="35"/>
      <c r="G72" s="35"/>
      <c r="H72" s="35"/>
      <c r="I72" s="35"/>
      <c r="J72" s="35"/>
      <c r="K72" s="35"/>
      <c r="L72" s="35"/>
      <c r="M72" s="35"/>
      <c r="P72" s="35"/>
      <c r="Q72" s="35"/>
      <c r="R72" s="35"/>
      <c r="S72" s="35"/>
      <c r="T72" s="35"/>
      <c r="U72" s="35"/>
      <c r="V72" s="35"/>
      <c r="W72" s="35"/>
      <c r="X72" s="35"/>
      <c r="AA72" s="35"/>
      <c r="AB72" s="35"/>
      <c r="AC72" s="35"/>
      <c r="AD72" s="35"/>
      <c r="AE72" s="35"/>
      <c r="AF72" s="35"/>
      <c r="AG72" s="35"/>
      <c r="AH72" s="35"/>
      <c r="AI72" s="35"/>
      <c r="AK72" s="35"/>
      <c r="AL72" s="35"/>
      <c r="AM72" s="35"/>
      <c r="AN72" s="35"/>
      <c r="AO72" s="35"/>
      <c r="AP72" s="35"/>
      <c r="AQ72" s="35"/>
      <c r="AR72" s="35"/>
      <c r="AS72" s="35"/>
      <c r="AT72" s="35"/>
    </row>
    <row r="73" spans="1:46" hidden="1">
      <c r="A73" s="46" t="s">
        <v>44</v>
      </c>
      <c r="B73" s="47" cm="1">
        <f t="array" ref="B73">_xlfn.IFS(
  AND(binning=1, FD2x2="Off"), 2056,
  AND(binning=2, FD2x2="Off"), 1028,
  AND(binning=1, FD2x2="On"), 1024,
  TRUE(), NA())</f>
        <v>2056</v>
      </c>
    </row>
    <row r="74" spans="1:46" hidden="1">
      <c r="A74" s="46" t="s">
        <v>45</v>
      </c>
      <c r="B74" s="47">
        <f>IF(OR(binning=2, FD2x2="On"), 1, 2)</f>
        <v>2</v>
      </c>
    </row>
    <row r="75" spans="1:46" hidden="1">
      <c r="A75" s="45"/>
      <c r="B75" s="45"/>
      <c r="E75" s="35"/>
      <c r="F75" s="35"/>
      <c r="G75" s="35"/>
      <c r="H75" s="35"/>
      <c r="I75" s="35"/>
      <c r="J75" s="35"/>
      <c r="K75" s="35"/>
      <c r="L75" s="35"/>
      <c r="M75" s="35"/>
      <c r="P75" s="35"/>
      <c r="Q75" s="35"/>
      <c r="R75" s="35"/>
      <c r="S75" s="35"/>
      <c r="T75" s="35"/>
      <c r="U75" s="35"/>
      <c r="V75" s="35"/>
      <c r="W75" s="35"/>
      <c r="X75" s="35"/>
      <c r="AA75" s="35"/>
      <c r="AB75" s="35"/>
      <c r="AC75" s="35"/>
      <c r="AD75" s="35"/>
      <c r="AE75" s="35"/>
      <c r="AF75" s="35"/>
      <c r="AG75" s="35"/>
      <c r="AH75" s="35"/>
      <c r="AI75" s="35"/>
      <c r="AK75" s="35"/>
      <c r="AL75" s="35"/>
      <c r="AM75" s="35"/>
      <c r="AN75" s="35"/>
      <c r="AO75" s="35"/>
      <c r="AP75" s="35"/>
      <c r="AQ75" s="35"/>
      <c r="AR75" s="35"/>
      <c r="AS75" s="35"/>
      <c r="AT75" s="35"/>
    </row>
    <row r="76" spans="1:46" hidden="1">
      <c r="A76" s="44" t="s">
        <v>46</v>
      </c>
      <c r="B76" s="45"/>
      <c r="E76" s="35"/>
      <c r="F76" s="35"/>
      <c r="G76" s="35"/>
      <c r="H76" s="35"/>
      <c r="I76" s="35"/>
      <c r="J76" s="35"/>
      <c r="K76" s="35"/>
      <c r="L76" s="35"/>
      <c r="M76" s="35"/>
      <c r="P76" s="35"/>
      <c r="Q76" s="35"/>
      <c r="R76" s="35"/>
      <c r="S76" s="35"/>
      <c r="T76" s="35"/>
      <c r="U76" s="35"/>
      <c r="V76" s="35"/>
      <c r="W76" s="35"/>
      <c r="X76" s="35"/>
      <c r="AA76" s="35"/>
      <c r="AB76" s="35"/>
      <c r="AC76" s="35"/>
      <c r="AD76" s="35"/>
      <c r="AE76" s="35"/>
      <c r="AF76" s="35"/>
      <c r="AG76" s="35"/>
      <c r="AH76" s="35"/>
      <c r="AI76" s="35"/>
      <c r="AK76" s="35"/>
      <c r="AL76" s="35"/>
      <c r="AM76" s="35"/>
      <c r="AN76" s="35"/>
      <c r="AO76" s="35"/>
      <c r="AP76" s="35"/>
      <c r="AQ76" s="35"/>
      <c r="AR76" s="35"/>
      <c r="AS76" s="35"/>
      <c r="AT76" s="35"/>
    </row>
    <row r="77" spans="1:46" hidden="1">
      <c r="A77" s="46" t="s">
        <v>47</v>
      </c>
      <c r="B77" s="47" cm="1">
        <f t="array" ref="B77">_xlfn.IFS(
  SDBits=8,  MAX((output_width + (8 / binning)) * binning, 1200),
  SDBits=10,  MAX((output_width + (8 / binning)) * binning, 608),
  SDBits=12,  MAX((output_width + (8 / binning)) * binning, 608),
  TRUE(), NA())</f>
        <v>2472</v>
      </c>
      <c r="E77" s="35"/>
      <c r="F77" s="35"/>
      <c r="G77" s="35"/>
      <c r="H77" s="35"/>
      <c r="I77" s="35"/>
      <c r="J77" s="35"/>
      <c r="K77" s="35"/>
      <c r="L77" s="35"/>
      <c r="M77" s="35"/>
      <c r="P77" s="35"/>
      <c r="Q77" s="35"/>
      <c r="R77" s="35"/>
      <c r="S77" s="35"/>
      <c r="T77" s="35"/>
      <c r="U77" s="35"/>
      <c r="V77" s="35"/>
      <c r="W77" s="35"/>
      <c r="X77" s="35"/>
      <c r="AA77" s="35"/>
      <c r="AB77" s="35"/>
      <c r="AC77" s="35"/>
      <c r="AD77" s="35"/>
      <c r="AE77" s="35"/>
      <c r="AF77" s="35"/>
      <c r="AG77" s="35"/>
      <c r="AH77" s="35"/>
      <c r="AI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</row>
    <row r="78" spans="1:46" hidden="1">
      <c r="A78" s="46" t="s">
        <v>48</v>
      </c>
      <c r="B78" s="47">
        <f>(output_height+(8/binning))*binning</f>
        <v>2064</v>
      </c>
      <c r="E78" s="35"/>
      <c r="F78" s="35"/>
      <c r="G78" s="35"/>
      <c r="H78" s="35"/>
      <c r="I78" s="35"/>
      <c r="J78" s="35"/>
      <c r="K78" s="35"/>
      <c r="L78" s="35"/>
      <c r="M78" s="35"/>
      <c r="P78" s="35"/>
      <c r="Q78" s="35"/>
      <c r="R78" s="35"/>
      <c r="S78" s="35"/>
      <c r="T78" s="35"/>
      <c r="U78" s="35"/>
      <c r="V78" s="35"/>
      <c r="W78" s="35"/>
      <c r="X78" s="35"/>
      <c r="AA78" s="35"/>
      <c r="AB78" s="35"/>
      <c r="AC78" s="35"/>
      <c r="AD78" s="35"/>
      <c r="AE78" s="35"/>
      <c r="AF78" s="35"/>
      <c r="AG78" s="35"/>
      <c r="AH78" s="35"/>
      <c r="AI78" s="35"/>
      <c r="AK78" s="35"/>
      <c r="AL78" s="35"/>
      <c r="AM78" s="35"/>
      <c r="AN78" s="35"/>
      <c r="AO78" s="35"/>
      <c r="AP78" s="35"/>
      <c r="AQ78" s="35"/>
      <c r="AR78" s="35"/>
      <c r="AS78" s="35"/>
      <c r="AT78" s="35"/>
    </row>
    <row r="79" spans="1:46" hidden="1">
      <c r="A79" s="46" t="s">
        <v>49</v>
      </c>
      <c r="B79" s="47" cm="1">
        <f t="array" ref="B79">_xlfn.IFS(
  PF="RGB8", 10,
  PF="RGB10", 12,
  PF="RGB12", 12,
  TRUE(), NA())</f>
        <v>10</v>
      </c>
      <c r="E79" s="35"/>
      <c r="F79" s="35"/>
      <c r="G79" s="35"/>
      <c r="H79" s="35"/>
      <c r="I79" s="35"/>
      <c r="J79" s="35"/>
      <c r="K79" s="35"/>
      <c r="L79" s="35"/>
      <c r="M79" s="35"/>
      <c r="P79" s="35"/>
      <c r="Q79" s="35"/>
      <c r="R79" s="35"/>
      <c r="S79" s="35"/>
      <c r="T79" s="35"/>
      <c r="U79" s="35"/>
      <c r="V79" s="35"/>
      <c r="W79" s="35"/>
      <c r="X79" s="35"/>
      <c r="AA79" s="35"/>
      <c r="AB79" s="35"/>
      <c r="AC79" s="35"/>
      <c r="AD79" s="35"/>
      <c r="AE79" s="35"/>
      <c r="AF79" s="35"/>
      <c r="AG79" s="35"/>
      <c r="AH79" s="35"/>
      <c r="AI79" s="35"/>
      <c r="AK79" s="35"/>
      <c r="AL79" s="35"/>
      <c r="AM79" s="35"/>
      <c r="AN79" s="35"/>
      <c r="AO79" s="35"/>
      <c r="AP79" s="35"/>
      <c r="AQ79" s="35"/>
      <c r="AR79" s="35"/>
      <c r="AS79" s="35"/>
      <c r="AT79" s="35"/>
    </row>
    <row r="80" spans="1:46" hidden="1">
      <c r="A80" s="48" t="s">
        <v>50</v>
      </c>
      <c r="B80" s="47">
        <f>_xlfn.CEILING.MATH((output_width * 3 / B81 + 4) / B82 * 74.25)</f>
        <v>2156</v>
      </c>
      <c r="E80" s="35"/>
      <c r="F80" s="35"/>
      <c r="G80" s="35"/>
      <c r="H80" s="35"/>
      <c r="I80" s="35"/>
      <c r="J80" s="35"/>
      <c r="K80" s="35"/>
      <c r="L80" s="35"/>
      <c r="M80" s="35"/>
      <c r="P80" s="35"/>
      <c r="Q80" s="35"/>
      <c r="R80" s="35"/>
      <c r="S80" s="35"/>
      <c r="T80" s="35"/>
      <c r="U80" s="35"/>
      <c r="V80" s="35"/>
      <c r="W80" s="35"/>
      <c r="X80" s="35"/>
      <c r="AA80" s="35"/>
      <c r="AB80" s="35"/>
      <c r="AC80" s="35"/>
      <c r="AD80" s="35"/>
      <c r="AE80" s="35"/>
      <c r="AF80" s="35"/>
      <c r="AG80" s="35"/>
      <c r="AH80" s="35"/>
      <c r="AI80" s="35"/>
      <c r="AK80" s="35"/>
      <c r="AL80" s="35"/>
      <c r="AM80" s="35"/>
      <c r="AN80" s="35"/>
      <c r="AO80" s="35"/>
      <c r="AP80" s="35"/>
      <c r="AQ80" s="35"/>
      <c r="AR80" s="35"/>
      <c r="AS80" s="35"/>
      <c r="AT80" s="35"/>
    </row>
    <row r="81" spans="1:46" hidden="1">
      <c r="A81" s="49" t="s">
        <v>51</v>
      </c>
      <c r="B81" s="47" cm="1">
        <f t="array" ref="B81">_xlfn.IFS(
  tapg="1X_1Y", 3,
  tapg="1X2_1Y", 6,
  tapg="1X8_1Y", 8,
  tapg="1X3_1Y", 9,
  tapg="1X10_1Y", 10,
  TRUE(), NA()
)</f>
        <v>3</v>
      </c>
      <c r="E81" s="35"/>
      <c r="F81" s="35"/>
      <c r="G81" s="35"/>
      <c r="H81" s="35"/>
      <c r="I81" s="35"/>
      <c r="J81" s="35"/>
      <c r="K81" s="35"/>
      <c r="L81" s="35"/>
      <c r="M81" s="35"/>
      <c r="P81" s="35"/>
      <c r="Q81" s="35"/>
      <c r="R81" s="35"/>
      <c r="S81" s="35"/>
      <c r="T81" s="35"/>
      <c r="U81" s="35"/>
      <c r="V81" s="35"/>
      <c r="W81" s="35"/>
      <c r="X81" s="35"/>
      <c r="AA81" s="35"/>
      <c r="AB81" s="35"/>
      <c r="AC81" s="35"/>
      <c r="AD81" s="35"/>
      <c r="AE81" s="35"/>
      <c r="AF81" s="35"/>
      <c r="AG81" s="35"/>
      <c r="AH81" s="35"/>
      <c r="AI81" s="35"/>
      <c r="AK81" s="35"/>
      <c r="AL81" s="35"/>
      <c r="AM81" s="35"/>
      <c r="AN81" s="35"/>
      <c r="AO81" s="35"/>
      <c r="AP81" s="35"/>
      <c r="AQ81" s="35"/>
      <c r="AR81" s="35"/>
      <c r="AS81" s="35"/>
      <c r="AT81" s="35"/>
    </row>
    <row r="82" spans="1:46" hidden="1">
      <c r="A82" s="49" t="s">
        <v>52</v>
      </c>
      <c r="B82" s="47" cm="1">
        <f t="array" ref="B82">_xlfn.IFS(
  CLClock="50MHz", 50,
  CLClock="65MHz", 65,
  CLClock="85MHz", 85,
  TRUE(), NA())</f>
        <v>85</v>
      </c>
      <c r="E82" s="35"/>
      <c r="F82" s="35"/>
      <c r="G82" s="35"/>
      <c r="H82" s="35"/>
      <c r="I82" s="35"/>
      <c r="J82" s="35"/>
      <c r="K82" s="35"/>
      <c r="L82" s="35"/>
      <c r="M82" s="35"/>
      <c r="P82" s="35"/>
      <c r="Q82" s="35"/>
      <c r="R82" s="35"/>
      <c r="S82" s="35"/>
      <c r="T82" s="35"/>
      <c r="U82" s="35"/>
      <c r="V82" s="35"/>
      <c r="W82" s="35"/>
      <c r="X82" s="35"/>
      <c r="AA82" s="35"/>
      <c r="AB82" s="35"/>
      <c r="AC82" s="35"/>
      <c r="AD82" s="35"/>
      <c r="AE82" s="35"/>
      <c r="AF82" s="35"/>
      <c r="AG82" s="35"/>
      <c r="AH82" s="35"/>
      <c r="AI82" s="35"/>
      <c r="AK82" s="35"/>
      <c r="AL82" s="35"/>
      <c r="AM82" s="35"/>
      <c r="AN82" s="35"/>
      <c r="AO82" s="35"/>
      <c r="AP82" s="35"/>
      <c r="AQ82" s="35"/>
      <c r="AR82" s="35"/>
      <c r="AS82" s="35"/>
      <c r="AT82" s="35"/>
    </row>
    <row r="83" spans="1:46" hidden="1">
      <c r="A83" s="48" t="s">
        <v>53</v>
      </c>
      <c r="B83" s="47" cm="1">
        <f t="array" ref="B83">_xlfn.IFS(
  AND(FD2x2="Off", SDBits=8), HEX2DEC("122"),
  AND(FD2x2="Off", SDBits=10), HEX2DEC("167"),
  AND(FD2x2="Off", SDBits=12), HEX2DEC("190"),
  AND(FD2x2="On", SDBits=8), HEX2DEC("93"),
  AND(FD2x2="On", SDBits=10), HEX2DEC("B4"),
  AND(FD2x2="On", SDBits=12), HEX2DEC("D1"),
  TRUE(), _xleta.NA)</f>
        <v>359</v>
      </c>
      <c r="E83" s="35"/>
      <c r="F83" s="35"/>
      <c r="G83" s="35"/>
      <c r="H83" s="35"/>
      <c r="I83" s="35"/>
      <c r="J83" s="35"/>
      <c r="K83" s="35"/>
      <c r="L83" s="35"/>
      <c r="M83" s="35"/>
      <c r="P83" s="35"/>
      <c r="Q83" s="35"/>
      <c r="R83" s="35"/>
      <c r="S83" s="35"/>
      <c r="T83" s="35"/>
      <c r="U83" s="35"/>
      <c r="V83" s="35"/>
      <c r="W83" s="35"/>
      <c r="X83" s="35"/>
      <c r="AA83" s="35"/>
      <c r="AB83" s="35"/>
      <c r="AC83" s="35"/>
      <c r="AD83" s="35"/>
      <c r="AE83" s="35"/>
      <c r="AF83" s="35"/>
      <c r="AG83" s="35"/>
      <c r="AH83" s="35"/>
      <c r="AI83" s="35"/>
      <c r="AK83" s="35"/>
      <c r="AL83" s="35"/>
      <c r="AM83" s="35"/>
      <c r="AN83" s="35"/>
      <c r="AO83" s="35"/>
      <c r="AP83" s="35"/>
      <c r="AQ83" s="35"/>
      <c r="AR83" s="35"/>
      <c r="AS83" s="35"/>
      <c r="AT83" s="35"/>
    </row>
    <row r="84" spans="1:46" hidden="1">
      <c r="A84" s="48" t="s">
        <v>54</v>
      </c>
      <c r="B84" s="47" cm="1">
        <f t="array" ref="B84">_xlfn.IFS(
  binning=2, _xlfn.CEILING.MATH(((sensor_width/2)+8)/250*74.25),
  binning=1, _xlfn.CEILING.MATH(((sensor_width/2)+4)/250*74.25),
  TRUE(), NA()) + 2</f>
        <v>371</v>
      </c>
      <c r="E84" s="35"/>
      <c r="F84" s="35"/>
      <c r="G84" s="35"/>
      <c r="H84" s="35"/>
      <c r="I84" s="35"/>
      <c r="J84" s="35"/>
      <c r="K84" s="35"/>
      <c r="L84" s="35"/>
      <c r="M84" s="35"/>
      <c r="P84" s="35"/>
      <c r="Q84" s="35"/>
      <c r="R84" s="35"/>
      <c r="S84" s="35"/>
      <c r="T84" s="35"/>
      <c r="U84" s="35"/>
      <c r="V84" s="35"/>
      <c r="W84" s="35"/>
      <c r="X84" s="35"/>
      <c r="AA84" s="35"/>
      <c r="AB84" s="35"/>
      <c r="AC84" s="35"/>
      <c r="AD84" s="35"/>
      <c r="AE84" s="35"/>
      <c r="AF84" s="35"/>
      <c r="AG84" s="35"/>
      <c r="AH84" s="35"/>
      <c r="AI84" s="35"/>
      <c r="AK84" s="35"/>
      <c r="AL84" s="35"/>
      <c r="AM84" s="35"/>
      <c r="AN84" s="35"/>
      <c r="AO84" s="35"/>
      <c r="AP84" s="35"/>
      <c r="AQ84" s="35"/>
      <c r="AR84" s="35"/>
      <c r="AS84" s="35"/>
      <c r="AT84" s="35"/>
    </row>
    <row r="85" spans="1:46" hidden="1">
      <c r="A85" s="48" t="s">
        <v>55</v>
      </c>
      <c r="B85" s="47">
        <f>MAX(B$80, B$83, B$84)</f>
        <v>2156</v>
      </c>
      <c r="E85" s="39"/>
      <c r="F85" s="39"/>
      <c r="G85" s="39"/>
      <c r="H85" s="39"/>
      <c r="I85" s="39"/>
      <c r="J85" s="39"/>
      <c r="K85" s="39"/>
      <c r="L85" s="39"/>
      <c r="M85" s="39"/>
      <c r="P85" s="39"/>
      <c r="Q85" s="39"/>
      <c r="R85" s="39"/>
      <c r="S85" s="39"/>
      <c r="T85" s="39"/>
      <c r="U85" s="39"/>
      <c r="V85" s="39"/>
      <c r="W85" s="39"/>
      <c r="X85" s="39"/>
      <c r="AA85" s="39"/>
      <c r="AB85" s="39"/>
      <c r="AC85" s="39"/>
      <c r="AD85" s="39"/>
      <c r="AE85" s="39"/>
      <c r="AF85" s="39"/>
      <c r="AG85" s="39"/>
      <c r="AH85" s="39"/>
      <c r="AI85" s="39"/>
      <c r="AJ85" s="38"/>
      <c r="AK85" s="39"/>
      <c r="AL85" s="39"/>
      <c r="AM85" s="39"/>
      <c r="AN85" s="39"/>
      <c r="AO85" s="39"/>
      <c r="AP85" s="39"/>
      <c r="AQ85" s="39"/>
      <c r="AR85" s="39"/>
      <c r="AS85" s="39"/>
      <c r="AT85" s="39"/>
    </row>
    <row r="86" spans="1:46" hidden="1">
      <c r="A86" s="50" t="s">
        <v>56</v>
      </c>
      <c r="B86" s="51">
        <f>linetime/74.25</f>
        <v>29.037037037037038</v>
      </c>
      <c r="K86" s="35"/>
      <c r="L86" s="35"/>
      <c r="M86" s="35"/>
      <c r="P86" s="35"/>
      <c r="Q86" s="35"/>
      <c r="R86" s="35"/>
      <c r="S86" s="35"/>
      <c r="T86" s="35"/>
      <c r="U86" s="35"/>
      <c r="V86" s="35"/>
      <c r="W86" s="35"/>
      <c r="X86" s="35"/>
      <c r="AA86" s="35"/>
      <c r="AB86" s="35"/>
      <c r="AC86" s="35"/>
      <c r="AD86" s="35"/>
      <c r="AE86" s="35"/>
      <c r="AF86" s="35"/>
      <c r="AG86" s="35"/>
      <c r="AH86" s="35"/>
      <c r="AI86" s="35"/>
      <c r="AK86" s="35"/>
      <c r="AL86" s="35"/>
      <c r="AM86" s="35"/>
      <c r="AN86" s="35"/>
      <c r="AO86" s="35"/>
      <c r="AP86" s="35"/>
      <c r="AQ86" s="35"/>
      <c r="AR86" s="35"/>
      <c r="AS86" s="35"/>
      <c r="AT86" s="35"/>
    </row>
    <row r="87" spans="1:46" hidden="1">
      <c r="A87" s="46" t="s">
        <v>57</v>
      </c>
      <c r="B87" s="47">
        <f>h_period*(vblanking+2+sensor_height)</f>
        <v>64346.074074074073</v>
      </c>
      <c r="K87" s="35"/>
      <c r="L87" s="35"/>
      <c r="M87" s="35"/>
      <c r="P87" s="35"/>
      <c r="Q87" s="35"/>
      <c r="R87" s="35"/>
      <c r="S87" s="35"/>
      <c r="T87" s="35"/>
      <c r="U87" s="35"/>
      <c r="V87" s="35"/>
      <c r="W87" s="35"/>
      <c r="X87" s="35"/>
      <c r="AA87" s="35"/>
      <c r="AB87" s="35"/>
      <c r="AC87" s="35"/>
      <c r="AD87" s="35"/>
      <c r="AE87" s="35"/>
      <c r="AF87" s="35"/>
      <c r="AG87" s="35"/>
      <c r="AH87" s="35"/>
      <c r="AI87" s="35"/>
      <c r="AK87" s="35"/>
      <c r="AL87" s="35"/>
      <c r="AM87" s="35"/>
      <c r="AN87" s="35"/>
      <c r="AO87" s="35"/>
      <c r="AP87" s="35"/>
      <c r="AQ87" s="35"/>
      <c r="AR87" s="35"/>
      <c r="AS87" s="35"/>
      <c r="AT87" s="35"/>
    </row>
    <row r="88" spans="1:46" hidden="1">
      <c r="A88" s="49" t="s">
        <v>58</v>
      </c>
      <c r="B88" s="47" cm="1">
        <f t="array" ref="B88">_xlfn.IFS(
  AND(FD2x2="Off", SDBits=10),  6+40+18+86,
  AND(FD2x2="Off", SDBits=12),  6+36+16+86,
  AND(FD2x2="On", SDBits=10),  12+80+36+86,
  AND(FD2x2="On", SDBits=12),  12+68+32+86,
  TRUE(), NA())</f>
        <v>150</v>
      </c>
      <c r="K88" s="39"/>
      <c r="L88" s="39"/>
      <c r="M88" s="39"/>
      <c r="P88" s="39"/>
      <c r="Q88" s="39"/>
      <c r="R88" s="39"/>
      <c r="S88" s="39"/>
      <c r="T88" s="39"/>
      <c r="U88" s="39"/>
      <c r="V88" s="39"/>
      <c r="W88" s="39"/>
      <c r="X88" s="39"/>
      <c r="AA88" s="39"/>
      <c r="AB88" s="39"/>
      <c r="AC88" s="39"/>
      <c r="AD88" s="39"/>
      <c r="AE88" s="39"/>
      <c r="AF88" s="39"/>
      <c r="AG88" s="39"/>
      <c r="AH88" s="39"/>
      <c r="AI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</row>
    <row r="89" spans="1:46" hidden="1">
      <c r="A89" s="46" t="s">
        <v>59</v>
      </c>
      <c r="B89" s="51">
        <f>1000000/minimum_frame_period</f>
        <v>15.540963677889929</v>
      </c>
      <c r="K89" s="39"/>
      <c r="L89" s="39"/>
      <c r="M89" s="39"/>
      <c r="P89" s="39"/>
      <c r="Q89" s="39"/>
      <c r="R89" s="39"/>
      <c r="S89" s="39"/>
      <c r="T89" s="39"/>
      <c r="U89" s="39"/>
      <c r="V89" s="39"/>
      <c r="W89" s="39"/>
      <c r="X89" s="39"/>
      <c r="AA89" s="39"/>
      <c r="AB89" s="39"/>
      <c r="AC89" s="39"/>
      <c r="AD89" s="39"/>
      <c r="AE89" s="39"/>
      <c r="AF89" s="39"/>
      <c r="AG89" s="39"/>
      <c r="AH89" s="39"/>
      <c r="AI89" s="39"/>
      <c r="AL89" s="39"/>
      <c r="AM89" s="39"/>
      <c r="AN89" s="39"/>
      <c r="AO89" s="39"/>
      <c r="AP89" s="39"/>
      <c r="AQ89" s="39"/>
      <c r="AR89" s="39"/>
      <c r="AS89" s="39"/>
      <c r="AT89" s="39"/>
    </row>
    <row r="90" spans="1:46" hidden="1">
      <c r="A90" s="46" t="s">
        <v>60</v>
      </c>
      <c r="B90" s="47">
        <f>minimum_frame_period - (non_exposureperiod * h_period)</f>
        <v>62778.074074074073</v>
      </c>
    </row>
    <row r="91" spans="1:46" hidden="1">
      <c r="A91" s="49" t="s">
        <v>61</v>
      </c>
      <c r="B91" s="47" cm="1">
        <f t="array" ref="B91">_xlfn.IFS(
  AND(FD2x2="Off", PF="RGB8"), 6+40+5+3,
  AND(FD2x2="Off", PF="RGB10"), 6+36+5+3,
  AND(FD2x2="Off", PF="RGB12"), 6+36+5+3,
  AND(FD2x2="On", PF="RGB8"), 12+80+5+3,
  AND(FD2x2="On", PF="RGB10"), 12+68+5+3,
  AND(FD2x2="On", PF="RGB12"), 12+68+5+3,
  TRUE(), NA())</f>
        <v>54</v>
      </c>
    </row>
    <row r="92" spans="1:46" hidden="1">
      <c r="A92" s="50" t="s">
        <v>62</v>
      </c>
      <c r="B92" s="51">
        <f>IF(exposure_time &lt;= maxoverlaptime_trolrd,
  maximum_acquisition_framerate,
  1000000 / (minimum_frame_period + non_overlapexposuretime_trolrd))</f>
        <v>15.540963677889929</v>
      </c>
    </row>
    <row r="93" spans="1:46" hidden="1">
      <c r="A93" s="49" t="s">
        <v>63</v>
      </c>
      <c r="B93" s="51">
        <f>exposure_time - maxoverlaptime_trolrd</f>
        <v>-61778.074074074073</v>
      </c>
    </row>
    <row r="94" spans="1:46" hidden="1"/>
    <row r="95" spans="1:46" hidden="1"/>
    <row r="96" spans="1:46" hidden="1">
      <c r="D96" s="41" t="s">
        <v>64</v>
      </c>
    </row>
    <row r="97" spans="4:10" hidden="1">
      <c r="D97" s="52" t="s">
        <v>65</v>
      </c>
      <c r="E97" s="52" t="s">
        <v>10</v>
      </c>
      <c r="F97" s="52" t="s">
        <v>66</v>
      </c>
      <c r="G97" s="52" t="s">
        <v>67</v>
      </c>
      <c r="H97" s="52" t="s">
        <v>68</v>
      </c>
      <c r="I97" s="52" t="s">
        <v>69</v>
      </c>
      <c r="J97" s="52" t="s">
        <v>70</v>
      </c>
    </row>
    <row r="98" spans="4:10" hidden="1">
      <c r="D98" s="52" t="s">
        <v>9</v>
      </c>
      <c r="E98" s="52" t="s">
        <v>12</v>
      </c>
      <c r="F98" s="53">
        <v>10</v>
      </c>
      <c r="G98" s="53">
        <f>HEX2DEC("6")</f>
        <v>6</v>
      </c>
      <c r="H98" s="53">
        <f>HEX2DEC("28")</f>
        <v>40</v>
      </c>
      <c r="I98" s="53">
        <f>5+G98+H98</f>
        <v>51</v>
      </c>
      <c r="J98" s="53">
        <f>HEX2DEC("12")</f>
        <v>18</v>
      </c>
    </row>
    <row r="99" spans="4:10" hidden="1">
      <c r="D99" s="52" t="s">
        <v>9</v>
      </c>
      <c r="E99" s="52" t="s">
        <v>13</v>
      </c>
      <c r="F99" s="54">
        <v>12</v>
      </c>
      <c r="G99" s="54">
        <f>HEX2DEC("6")</f>
        <v>6</v>
      </c>
      <c r="H99" s="54">
        <f>HEX2DEC("24")</f>
        <v>36</v>
      </c>
      <c r="I99" s="54">
        <f t="shared" ref="I99:I103" si="0">5+G99+H99</f>
        <v>47</v>
      </c>
      <c r="J99" s="54">
        <f>HEX2DEC("10")</f>
        <v>16</v>
      </c>
    </row>
    <row r="100" spans="4:10" hidden="1">
      <c r="D100" s="52" t="s">
        <v>9</v>
      </c>
      <c r="E100" s="52" t="s">
        <v>14</v>
      </c>
      <c r="F100" s="54">
        <v>12</v>
      </c>
      <c r="G100" s="54">
        <f>HEX2DEC("6")</f>
        <v>6</v>
      </c>
      <c r="H100" s="54">
        <f>HEX2DEC("24")</f>
        <v>36</v>
      </c>
      <c r="I100" s="54">
        <f t="shared" si="0"/>
        <v>47</v>
      </c>
      <c r="J100" s="54">
        <f>HEX2DEC("10")</f>
        <v>16</v>
      </c>
    </row>
    <row r="101" spans="4:10" hidden="1">
      <c r="D101" s="52" t="s">
        <v>37</v>
      </c>
      <c r="E101" s="52" t="s">
        <v>12</v>
      </c>
      <c r="F101" s="53">
        <v>10</v>
      </c>
      <c r="G101" s="53">
        <f>HEX2DEC("C")</f>
        <v>12</v>
      </c>
      <c r="H101" s="53">
        <f>HEX2DEC("50")</f>
        <v>80</v>
      </c>
      <c r="I101" s="53">
        <f t="shared" si="0"/>
        <v>97</v>
      </c>
      <c r="J101" s="53">
        <f>HEX2DEC("24")</f>
        <v>36</v>
      </c>
    </row>
    <row r="102" spans="4:10" hidden="1">
      <c r="D102" s="52" t="s">
        <v>37</v>
      </c>
      <c r="E102" s="52" t="s">
        <v>13</v>
      </c>
      <c r="F102" s="54">
        <v>12</v>
      </c>
      <c r="G102" s="54">
        <f t="shared" ref="G102:G103" si="1">HEX2DEC("C")</f>
        <v>12</v>
      </c>
      <c r="H102" s="54">
        <f>HEX2DEC("44")</f>
        <v>68</v>
      </c>
      <c r="I102" s="54">
        <f t="shared" si="0"/>
        <v>85</v>
      </c>
      <c r="J102" s="54">
        <f>HEX2DEC("20")</f>
        <v>32</v>
      </c>
    </row>
    <row r="103" spans="4:10" hidden="1">
      <c r="D103" s="52" t="s">
        <v>37</v>
      </c>
      <c r="E103" s="52" t="s">
        <v>14</v>
      </c>
      <c r="F103" s="54">
        <v>12</v>
      </c>
      <c r="G103" s="54">
        <f t="shared" si="1"/>
        <v>12</v>
      </c>
      <c r="H103" s="54">
        <f>HEX2DEC("44")</f>
        <v>68</v>
      </c>
      <c r="I103" s="54">
        <f t="shared" si="0"/>
        <v>85</v>
      </c>
      <c r="J103" s="54">
        <f>HEX2DEC("20")</f>
        <v>32</v>
      </c>
    </row>
    <row r="104" spans="4:10" hidden="1"/>
    <row r="105" spans="4:10" hidden="1"/>
    <row r="106" spans="4:10" hidden="1"/>
    <row r="107" spans="4:10" hidden="1"/>
    <row r="108" spans="4:10" hidden="1"/>
  </sheetData>
  <phoneticPr fontId="3"/>
  <conditionalFormatting sqref="E11:N1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6:N2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1:N4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6:N5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58:X58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58:AI58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L58:AT5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disablePrompts="1" count="5">
    <dataValidation type="list" allowBlank="1" showInputMessage="1" showErrorMessage="1" sqref="B14" xr:uid="{F085E464-23E4-41ED-8E75-8719BE35F63C}">
      <formula1>"50MHz, 65MHz, 85MHz"</formula1>
    </dataValidation>
    <dataValidation type="list" allowBlank="1" showInputMessage="1" showErrorMessage="1" sqref="B12" xr:uid="{3A6A04B6-6191-40D6-BA7E-904C2793C27C}">
      <formula1>"1X_1Y, 1X2_1Y, 1X8_1Y, 1X3_1Y, 1X10_1Y, 1X2_1Y"</formula1>
    </dataValidation>
    <dataValidation type="list" allowBlank="1" showInputMessage="1" showErrorMessage="1" sqref="B9" xr:uid="{910ED108-2E95-45E4-B46E-CE6AC3808625}">
      <formula1>"1,2"</formula1>
    </dataValidation>
    <dataValidation type="list" allowBlank="1" showInputMessage="1" showErrorMessage="1" sqref="B15 B10 E15:N15 E30:N30 E45:N45 E60:N60" xr:uid="{FFEEF6EA-BD7F-441A-8429-4FD90DBBED67}">
      <formula1>"Off,On"</formula1>
    </dataValidation>
    <dataValidation type="list" allowBlank="1" showInputMessage="1" showErrorMessage="1" sqref="B11" xr:uid="{9318E359-A85B-48B4-8F5F-C7624C374513}">
      <formula1>"RGB8, RGB10, RGB12"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face xmlns="33e91694-4703-47a0-90f4-2a0a090d230b" xsi:nil="true"/>
    <lcf76f155ced4ddcb4097134ff3c332f xmlns="33e91694-4703-47a0-90f4-2a0a090d230b">
      <Terms xmlns="http://schemas.microsoft.com/office/infopath/2007/PartnerControls"/>
    </lcf76f155ced4ddcb4097134ff3c332f>
    <TaxCatchAll xmlns="c2a288b0-f739-42ba-8b89-5dea9aa69579" xsi:nil="true"/>
    <IncludedSeries xmlns="33e91694-4703-47a0-90f4-2a0a090d230b" xsi:nil="true"/>
    <FolderType xmlns="33e91694-4703-47a0-90f4-2a0a090d230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A5E87F58010F49B8D195E6486FFD64" ma:contentTypeVersion="18" ma:contentTypeDescription="新しいドキュメントを作成します。" ma:contentTypeScope="" ma:versionID="797585d560671a9cb23c10196a10f35b">
  <xsd:schema xmlns:xsd="http://www.w3.org/2001/XMLSchema" xmlns:xs="http://www.w3.org/2001/XMLSchema" xmlns:p="http://schemas.microsoft.com/office/2006/metadata/properties" xmlns:ns2="33e91694-4703-47a0-90f4-2a0a090d230b" xmlns:ns3="c2a288b0-f739-42ba-8b89-5dea9aa69579" targetNamespace="http://schemas.microsoft.com/office/2006/metadata/properties" ma:root="true" ma:fieldsID="09ae4d3811e5fc7460f332a9bd427460" ns2:_="" ns3:_="">
    <xsd:import namespace="33e91694-4703-47a0-90f4-2a0a090d230b"/>
    <xsd:import namespace="c2a288b0-f739-42ba-8b89-5dea9aa695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IncludedSeries" minOccurs="0"/>
                <xsd:element ref="ns2:MediaServiceObjectDetectorVersions" minOccurs="0"/>
                <xsd:element ref="ns2:Interfac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FolderTyp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e91694-4703-47a0-90f4-2a0a090d23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IncludedSeries" ma:index="14" nillable="true" ma:displayName="Included Series" ma:format="Dropdown" ma:internalName="IncludedSeries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Interface" ma:index="16" nillable="true" ma:displayName="Interface" ma:description="for sorting by interface" ma:format="Dropdown" ma:indexed="true" ma:internalName="Interface">
      <xsd:simpleType>
        <xsd:restriction base="dms:Text">
          <xsd:maxLength value="255"/>
        </xsd:restriction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039a1ef0-47e9-4f21-bb97-cb67b6aac7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FolderType" ma:index="24" nillable="true" ma:displayName="Folder Type" ma:format="Dropdown" ma:internalName="FolderType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288b0-f739-42ba-8b89-5dea9aa6957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ab063ee-3aa2-4482-9130-f0070ce88588}" ma:internalName="TaxCatchAll" ma:showField="CatchAllData" ma:web="c2a288b0-f739-42ba-8b89-5dea9aa695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37C2A1-7FA3-429D-90D3-B45A16A93459}"/>
</file>

<file path=customXml/itemProps2.xml><?xml version="1.0" encoding="utf-8"?>
<ds:datastoreItem xmlns:ds="http://schemas.openxmlformats.org/officeDocument/2006/customXml" ds:itemID="{25C10745-E3E3-4D47-90C1-503ED0AECD1C}"/>
</file>

<file path=customXml/itemProps3.xml><?xml version="1.0" encoding="utf-8"?>
<ds:datastoreItem xmlns:ds="http://schemas.openxmlformats.org/officeDocument/2006/customXml" ds:itemID="{AA63204E-CA12-4CD0-B0FF-13DBD898A5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Atsushi Watanabe</dc:creator>
  <cp:keywords/>
  <dc:description/>
  <cp:lastModifiedBy/>
  <cp:revision/>
  <dcterms:created xsi:type="dcterms:W3CDTF">2026-05-25T09:29:48Z</dcterms:created>
  <dcterms:modified xsi:type="dcterms:W3CDTF">2026-05-29T12:42:49Z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0x010100F3A5E87F58010F49B8D195E6486FFD64</vt:lpwstr>
  </property>
</Properties>
</file>