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jaionline-my.sharepoint.com/personal/atw_jai_com/Documents/"/>
    </mc:Choice>
  </mc:AlternateContent>
  <xr:revisionPtr revIDLastSave="0" documentId="8_{CFC00429-FC95-469A-940A-3E88B519930C}" xr6:coauthVersionLast="47" xr6:coauthVersionMax="47" xr10:uidLastSave="{00000000-0000-0000-0000-000000000000}"/>
  <bookViews>
    <workbookView xWindow="11076" yWindow="3180" windowWidth="34560" windowHeight="18600" xr2:uid="{378B4377-EEA4-4AD9-A666-67F3341A6CAF}"/>
  </bookViews>
  <sheets>
    <sheet name="FrameRate Calc (CXP)" sheetId="2" r:id="rId1"/>
    <sheet name="Sheet1" sheetId="1" r:id="rId2"/>
  </sheets>
  <externalReferences>
    <externalReference r:id="rId3"/>
  </externalReferences>
  <definedNames>
    <definedName name="bin_ratio" localSheetId="0">'FrameRate Calc (CXP)'!#REF!</definedName>
    <definedName name="binning" localSheetId="0">'FrameRate Calc (CXP)'!$B$8</definedName>
    <definedName name="binning">#REF!</definedName>
    <definedName name="clock" localSheetId="0">'FrameRate Calc (CXP)'!#REF!</definedName>
    <definedName name="clock">#REF!</definedName>
    <definedName name="CXP" localSheetId="0">'FrameRate Calc (CXP)'!$B$12</definedName>
    <definedName name="CXP">#REF!</definedName>
    <definedName name="exposure_time" localSheetId="0">'FrameRate Calc (CXP)'!$B$14</definedName>
    <definedName name="exposure_time">#REF!</definedName>
    <definedName name="FD2x2" localSheetId="0">'FrameRate Calc (CXP)'!$B$9</definedName>
    <definedName name="FD2x2">#REF!</definedName>
    <definedName name="fpga_bin_ratio">#REF!</definedName>
    <definedName name="h_period" localSheetId="0">'FrameRate Calc (CXP)'!$B$84</definedName>
    <definedName name="h_period">#REF!</definedName>
    <definedName name="height" localSheetId="0">'FrameRate Calc (CXP)'!$B$7</definedName>
    <definedName name="height">#REF!</definedName>
    <definedName name="height_max" localSheetId="0">'FrameRate Calc (CXP)'!$B$72</definedName>
    <definedName name="height_max">#REF!</definedName>
    <definedName name="height_min" localSheetId="0">'FrameRate Calc (CXP)'!$B$71</definedName>
    <definedName name="height_min">#REF!</definedName>
    <definedName name="height_step" localSheetId="0">'FrameRate Calc (CXP)'!$B$73</definedName>
    <definedName name="height_step">#REF!</definedName>
    <definedName name="imagescaling" localSheetId="0">'FrameRate Calc (CXP)'!$B$10</definedName>
    <definedName name="imagescaling">#REF!</definedName>
    <definedName name="linetime" localSheetId="0">'FrameRate Calc (CXP)'!$B$83</definedName>
    <definedName name="linetime">#REF!</definedName>
    <definedName name="maximum_acquisition_framerate" localSheetId="0">'FrameRate Calc (CXP)'!$B$87</definedName>
    <definedName name="maximum_acquisition_framerate">#REF!</definedName>
    <definedName name="maximum_trigger_rate" localSheetId="0">'FrameRate Calc (CXP)'!$B$90</definedName>
    <definedName name="maximum_trigger_rate">#REF!</definedName>
    <definedName name="maxoverlaptime_trolrd" localSheetId="0">'FrameRate Calc (CXP)'!$B$88</definedName>
    <definedName name="maxoverlaptime_trolrd">#REF!</definedName>
    <definedName name="minimum_frame_period" localSheetId="0">'FrameRate Calc (CXP)'!$B$85</definedName>
    <definedName name="minimum_frame_period">#REF!</definedName>
    <definedName name="non_exposureperiod" localSheetId="0">'FrameRate Calc (CXP)'!$B$89</definedName>
    <definedName name="non_exposureperiod">#REF!</definedName>
    <definedName name="norishiro" localSheetId="0">'FrameRate Calc (CXP)'!#REF!</definedName>
    <definedName name="norishiro">#REF!</definedName>
    <definedName name="PF" localSheetId="0">'FrameRate Calc (CXP)'!$B$11</definedName>
    <definedName name="PF">#REF!</definedName>
    <definedName name="SDBits" localSheetId="0">'FrameRate Calc (CXP)'!$B$77</definedName>
    <definedName name="SDBits">#REF!</definedName>
    <definedName name="sensor_width" localSheetId="0">'FrameRate Calc (CXP)'!$B$76</definedName>
    <definedName name="sensor_width">#REF!</definedName>
    <definedName name="trigger_mode" localSheetId="0">'FrameRate Calc (CXP)'!$B$13</definedName>
    <definedName name="trigger_mode">#REF!</definedName>
    <definedName name="vblanking" localSheetId="0">'FrameRate Calc (CXP)'!$B$86</definedName>
    <definedName name="vblanking">#REF!</definedName>
    <definedName name="video_freq" localSheetId="0">'FrameRate Calc (CXP)'!#REF!</definedName>
    <definedName name="video_freq">#REF!</definedName>
    <definedName name="width" localSheetId="0">'FrameRate Calc (CXP)'!$B$6</definedName>
    <definedName name="width">#REF!</definedName>
    <definedName name="width_max" localSheetId="0">'FrameRate Calc (CXP)'!$B$69</definedName>
    <definedName name="width_max">#REF!</definedName>
    <definedName name="width_min" localSheetId="0">'FrameRate Calc (CXP)'!$B$68</definedName>
    <definedName name="width_min">#REF!</definedName>
    <definedName name="width_step" localSheetId="0">'FrameRate Calc (CXP)'!$B$70</definedName>
    <definedName name="width_step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9" i="2" l="1" a="1"/>
  <c r="B89" i="2" s="1"/>
  <c r="B80" i="2" a="1"/>
  <c r="B80" i="2" s="1"/>
  <c r="B79" i="2" a="1"/>
  <c r="B79" i="2" s="1"/>
  <c r="B78" i="2" s="1"/>
  <c r="B77" i="2" a="1"/>
  <c r="B77" i="2" s="1"/>
  <c r="B73" i="2"/>
  <c r="B72" i="2" a="1"/>
  <c r="B72" i="2" s="1"/>
  <c r="B71" i="2" a="1"/>
  <c r="B71" i="2" s="1"/>
  <c r="B70" i="2"/>
  <c r="B69" i="2" a="1"/>
  <c r="B69" i="2" s="1"/>
  <c r="B68" i="2" a="1"/>
  <c r="B68" i="2" s="1"/>
  <c r="A16" i="2" s="1" a="1"/>
  <c r="A16" i="2" s="1"/>
  <c r="B86" i="2" l="1" a="1"/>
  <c r="B86" i="2" s="1"/>
  <c r="B81" i="2" a="1"/>
  <c r="B81" i="2" s="1"/>
  <c r="B76" i="2" a="1"/>
  <c r="B76" i="2" s="1"/>
  <c r="B82" i="2" s="1" a="1"/>
  <c r="B82" i="2" s="1"/>
  <c r="B83" i="2" l="1"/>
  <c r="B84" i="2" s="1"/>
  <c r="B85" i="2" s="1"/>
  <c r="B88" i="2" s="1"/>
  <c r="B87" i="2" l="1"/>
  <c r="B15" i="2" s="1"/>
  <c r="B90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<sst xmlns="http://schemas.openxmlformats.org/spreadsheetml/2006/main" count="382" uniqueCount="55">
  <si>
    <t>AP-5100T-CXPA ROI Frame Rate Calculator Version 1.01</t>
    <phoneticPr fontId="3"/>
  </si>
  <si>
    <t>Last updated: 2026-04-20</t>
    <phoneticPr fontId="3"/>
  </si>
  <si>
    <t>Note: The calculator only applies to the following conditions: Packet Size = 8192 (the Max value), DeviceLinkThroughputLimitMode = Off (No bandwidth limitations).</t>
    <phoneticPr fontId="3"/>
  </si>
  <si>
    <t>Camera settings</t>
    <phoneticPr fontId="3"/>
  </si>
  <si>
    <t>Sample: Full ROI</t>
    <phoneticPr fontId="3"/>
  </si>
  <si>
    <t>Width [pixel]</t>
    <phoneticPr fontId="3"/>
  </si>
  <si>
    <t>Height [pixel]</t>
    <phoneticPr fontId="3"/>
  </si>
  <si>
    <t>Binning H/V</t>
    <phoneticPr fontId="3"/>
  </si>
  <si>
    <t>Binning</t>
    <phoneticPr fontId="3"/>
  </si>
  <si>
    <t>Off</t>
    <phoneticPr fontId="3"/>
  </si>
  <si>
    <t>FD2x2BinningMode</t>
    <phoneticPr fontId="3"/>
  </si>
  <si>
    <t>Off</t>
  </si>
  <si>
    <t>Image Scaling Mode</t>
    <phoneticPr fontId="3"/>
  </si>
  <si>
    <t>PixelFormat</t>
    <phoneticPr fontId="3"/>
  </si>
  <si>
    <t>RGB8</t>
  </si>
  <si>
    <t>RGB8</t>
    <phoneticPr fontId="3"/>
  </si>
  <si>
    <t>RGB10</t>
    <phoneticPr fontId="3"/>
  </si>
  <si>
    <t>RGB12</t>
    <phoneticPr fontId="3"/>
  </si>
  <si>
    <t>Link Configuration</t>
    <phoneticPr fontId="3"/>
  </si>
  <si>
    <t>CXP12_X1</t>
  </si>
  <si>
    <t>CXP12_X1</t>
    <phoneticPr fontId="3"/>
  </si>
  <si>
    <t>CXP6_X1</t>
    <phoneticPr fontId="3"/>
  </si>
  <si>
    <t>CXP3_X1</t>
    <phoneticPr fontId="3"/>
  </si>
  <si>
    <t>Trigger Mode</t>
    <phoneticPr fontId="3"/>
  </si>
  <si>
    <r>
      <t>Exposure Time [</t>
    </r>
    <r>
      <rPr>
        <b/>
        <sz val="10"/>
        <color theme="1"/>
        <rFont val="Trebuchet MS"/>
        <family val="2"/>
        <charset val="161"/>
      </rPr>
      <t>μ</t>
    </r>
    <r>
      <rPr>
        <b/>
        <sz val="10"/>
        <color theme="1"/>
        <rFont val="Trebuchet MS"/>
        <family val="2"/>
      </rPr>
      <t>s]</t>
    </r>
    <phoneticPr fontId="3"/>
  </si>
  <si>
    <t>Frame Rate [Hz]</t>
    <phoneticPr fontId="3"/>
  </si>
  <si>
    <t>Sample: Minimum ROI</t>
    <phoneticPr fontId="3"/>
  </si>
  <si>
    <t>Sample: FD2x2Binning</t>
    <phoneticPr fontId="3"/>
  </si>
  <si>
    <t>On</t>
    <phoneticPr fontId="3"/>
  </si>
  <si>
    <t>Sample: Binning H/V</t>
    <phoneticPr fontId="3"/>
  </si>
  <si>
    <t>Sample: Image Scaling Mode</t>
    <phoneticPr fontId="3"/>
  </si>
  <si>
    <t>[DO NOT EDIT] Debug</t>
    <phoneticPr fontId="3"/>
  </si>
  <si>
    <t>Width Min [pixel]</t>
    <phoneticPr fontId="3"/>
  </si>
  <si>
    <t>Width Max [pixel]</t>
    <phoneticPr fontId="3"/>
  </si>
  <si>
    <t>Width Step [pixel]</t>
    <phoneticPr fontId="3"/>
  </si>
  <si>
    <t>Height Min [pixel]</t>
    <phoneticPr fontId="3"/>
  </si>
  <si>
    <t>Height Max [pixel]</t>
    <phoneticPr fontId="3"/>
  </si>
  <si>
    <t>Height Step [pixel]</t>
    <phoneticPr fontId="3"/>
  </si>
  <si>
    <t>[DO NOT EDIT] Int. variables</t>
    <phoneticPr fontId="3"/>
  </si>
  <si>
    <t>Sensor width</t>
    <phoneticPr fontId="3"/>
  </si>
  <si>
    <t>public expression</t>
    <phoneticPr fontId="3"/>
  </si>
  <si>
    <t>SensorDigitizationBits</t>
    <phoneticPr fontId="3"/>
  </si>
  <si>
    <t>IF_LINETIME [clk]</t>
    <phoneticPr fontId="3"/>
  </si>
  <si>
    <t>IF_LINETIME_FACTOR_A</t>
    <phoneticPr fontId="3"/>
  </si>
  <si>
    <t>IF_LINETIME_FACTOR_B</t>
    <phoneticPr fontId="3"/>
  </si>
  <si>
    <t>SENSOR_LINETIME [clk]</t>
    <phoneticPr fontId="3"/>
  </si>
  <si>
    <t>VIDEO_LINETIME [clk]</t>
    <phoneticPr fontId="3"/>
  </si>
  <si>
    <t>LineTime [clk]</t>
    <phoneticPr fontId="3"/>
  </si>
  <si>
    <t>H Period [μs]</t>
    <phoneticPr fontId="3"/>
  </si>
  <si>
    <t>Minimum Frame Period [μs]</t>
    <phoneticPr fontId="3"/>
  </si>
  <si>
    <t>VBlanking</t>
    <phoneticPr fontId="3"/>
  </si>
  <si>
    <t>Maximum Acquisition Frame Rate [Hz]</t>
    <phoneticPr fontId="3"/>
  </si>
  <si>
    <t>MaxOverlapTime_TrOlrd [μs]</t>
    <phoneticPr fontId="3"/>
  </si>
  <si>
    <t>Non-ExposurePeriod [H]</t>
    <phoneticPr fontId="3"/>
  </si>
  <si>
    <t>Maximum Trigger Rate [Hz]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</si>
</sst>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"/>
    <numFmt numFmtId="177" formatCode="0.000%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6"/>
      <color theme="1"/>
      <name val="Trebuchet MS"/>
      <family val="2"/>
    </font>
    <font>
      <sz val="6"/>
      <name val="游ゴシック"/>
      <family val="2"/>
      <charset val="128"/>
      <scheme val="minor"/>
    </font>
    <font>
      <sz val="10"/>
      <color theme="1"/>
      <name val="Trebuchet MS"/>
      <family val="2"/>
    </font>
    <font>
      <b/>
      <sz val="11"/>
      <color theme="1"/>
      <name val="Trebuchet MS"/>
      <family val="2"/>
    </font>
    <font>
      <sz val="8"/>
      <color theme="1"/>
      <name val="Trebuchet MS"/>
      <family val="2"/>
    </font>
    <font>
      <sz val="10"/>
      <color theme="1"/>
      <name val="ＭＳ Ｐゴシック"/>
      <family val="2"/>
      <charset val="128"/>
    </font>
    <font>
      <b/>
      <sz val="10"/>
      <color theme="1"/>
      <name val="Trebuchet MS"/>
      <family val="2"/>
    </font>
    <font>
      <sz val="10"/>
      <name val="Trebuchet MS"/>
      <family val="2"/>
    </font>
    <font>
      <b/>
      <sz val="10"/>
      <color theme="1"/>
      <name val="Trebuchet MS"/>
      <family val="2"/>
      <charset val="161"/>
    </font>
    <font>
      <b/>
      <sz val="12"/>
      <color theme="1"/>
      <name val="Trebuchet MS"/>
      <family val="2"/>
    </font>
    <font>
      <sz val="10"/>
      <color rgb="FFFF0000"/>
      <name val="Trebuchet MS"/>
      <family val="2"/>
    </font>
    <font>
      <b/>
      <sz val="10"/>
      <name val="Trebuchet MS"/>
      <family val="2"/>
    </font>
    <font>
      <b/>
      <sz val="11"/>
      <name val="Trebuchet MS"/>
      <family val="2"/>
    </font>
    <font>
      <sz val="10"/>
      <color theme="1"/>
      <name val="Trebuchet MS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0" fontId="4" fillId="2" borderId="1" xfId="0" applyFont="1" applyFill="1" applyBorder="1" applyProtection="1">
      <alignment vertical="center"/>
      <protection locked="0"/>
    </xf>
    <xf numFmtId="0" fontId="8" fillId="0" borderId="2" xfId="0" applyFont="1" applyBorder="1">
      <alignment vertical="center"/>
    </xf>
    <xf numFmtId="0" fontId="4" fillId="2" borderId="1" xfId="0" applyFont="1" applyFill="1" applyBorder="1" applyAlignment="1">
      <alignment horizontal="right" vertical="center"/>
    </xf>
    <xf numFmtId="0" fontId="8" fillId="0" borderId="0" xfId="0" applyFont="1">
      <alignment vertical="center"/>
    </xf>
    <xf numFmtId="0" fontId="4" fillId="2" borderId="1" xfId="0" applyFont="1" applyFill="1" applyBorder="1" applyAlignment="1" applyProtection="1">
      <alignment horizontal="right" vertical="center"/>
      <protection locked="0"/>
    </xf>
    <xf numFmtId="0" fontId="9" fillId="2" borderId="1" xfId="0" applyFont="1" applyFill="1" applyBorder="1" applyAlignment="1">
      <alignment horizontal="right" vertical="center"/>
    </xf>
    <xf numFmtId="0" fontId="11" fillId="0" borderId="1" xfId="0" applyFont="1" applyBorder="1">
      <alignment vertical="center"/>
    </xf>
    <xf numFmtId="176" fontId="11" fillId="3" borderId="1" xfId="0" applyNumberFormat="1" applyFont="1" applyFill="1" applyBorder="1">
      <alignment vertical="center"/>
    </xf>
    <xf numFmtId="0" fontId="11" fillId="0" borderId="2" xfId="0" applyFont="1" applyBorder="1">
      <alignment vertical="center"/>
    </xf>
    <xf numFmtId="0" fontId="12" fillId="0" borderId="0" xfId="0" applyFont="1">
      <alignment vertical="center"/>
    </xf>
    <xf numFmtId="177" fontId="6" fillId="0" borderId="0" xfId="1" applyNumberFormat="1" applyFont="1" applyAlignment="1">
      <alignment horizontal="center" vertical="center"/>
    </xf>
    <xf numFmtId="9" fontId="12" fillId="0" borderId="0" xfId="1" applyFont="1" applyFill="1" applyBorder="1">
      <alignment vertical="center"/>
    </xf>
    <xf numFmtId="9" fontId="4" fillId="0" borderId="0" xfId="1" applyFont="1" applyFill="1" applyBorder="1">
      <alignment vertical="center"/>
    </xf>
    <xf numFmtId="0" fontId="13" fillId="0" borderId="2" xfId="0" applyFont="1" applyBorder="1">
      <alignment vertical="center"/>
    </xf>
    <xf numFmtId="0" fontId="14" fillId="0" borderId="0" xfId="0" applyFont="1">
      <alignment vertical="center"/>
    </xf>
    <xf numFmtId="0" fontId="5" fillId="0" borderId="0" xfId="0" applyFont="1" applyAlignment="1">
      <alignment horizontal="left" vertical="center"/>
    </xf>
    <xf numFmtId="176" fontId="4" fillId="0" borderId="0" xfId="0" applyNumberFormat="1" applyFont="1">
      <alignment vertical="center"/>
    </xf>
    <xf numFmtId="0" fontId="8" fillId="4" borderId="0" xfId="0" applyFont="1" applyFill="1">
      <alignment vertical="center"/>
    </xf>
    <xf numFmtId="0" fontId="4" fillId="4" borderId="0" xfId="0" applyFont="1" applyFill="1">
      <alignment vertical="center"/>
    </xf>
    <xf numFmtId="0" fontId="8" fillId="4" borderId="1" xfId="0" applyFont="1" applyFill="1" applyBorder="1">
      <alignment vertical="center"/>
    </xf>
    <xf numFmtId="0" fontId="4" fillId="4" borderId="1" xfId="0" applyFont="1" applyFill="1" applyBorder="1">
      <alignment vertical="center"/>
    </xf>
    <xf numFmtId="0" fontId="15" fillId="0" borderId="0" xfId="0" applyFont="1">
      <alignment vertical="center"/>
    </xf>
    <xf numFmtId="0" fontId="8" fillId="4" borderId="1" xfId="0" applyFont="1" applyFill="1" applyBorder="1" applyAlignment="1">
      <alignment horizontal="left" vertical="center" indent="1"/>
    </xf>
    <xf numFmtId="0" fontId="8" fillId="4" borderId="1" xfId="0" applyFont="1" applyFill="1" applyBorder="1" applyAlignment="1">
      <alignment horizontal="left" vertical="center"/>
    </xf>
    <xf numFmtId="176" fontId="4" fillId="4" borderId="1" xfId="0" applyNumberFormat="1" applyFont="1" applyFill="1" applyBorder="1">
      <alignment vertical="center"/>
    </xf>
    <xf numFmtId="0" fontId="4" fillId="0" borderId="0" xfId="0" applyFont="1" applyAlignment="1">
      <alignment horizontal="left" vertical="center" indent="1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129540</xdr:colOff>
      <xdr:row>63</xdr:row>
      <xdr:rowOff>174306</xdr:rowOff>
    </xdr:from>
    <xdr:to>
      <xdr:col>8</xdr:col>
      <xdr:colOff>944880</xdr:colOff>
      <xdr:row>73</xdr:row>
      <xdr:rowOff>142875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DA541487-3A6E-4478-AE02-3612B1ABC9F6}"/>
            </a:ext>
          </a:extLst>
        </xdr:cNvPr>
        <xdr:cNvSpPr/>
      </xdr:nvSpPr>
      <xdr:spPr>
        <a:xfrm>
          <a:off x="4122420" y="11909106"/>
          <a:ext cx="7132320" cy="1797369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本シートの内容を切り出して、</a:t>
          </a:r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Frame Rate Calclator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として外部に公開する。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編集手順は以下の通り。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1. Excel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ワークシートを新規作成し、本シートを新規ワークシートにコピーする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2. 64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行目以降を非表示にする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3. 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上部メニュー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 → 校閲 → シートの保護を選びパスワード </a:t>
          </a: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ThisisAP-5100T-5GEFRCalculator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を入力し</a:t>
          </a: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OK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をクリック</a:t>
          </a:r>
          <a:endParaRPr kumimoji="1" lang="en-US" altLang="ja-JP" sz="1050" baseline="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4. 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再度パスワードを入力し</a:t>
          </a: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OK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をクリック</a:t>
          </a:r>
          <a:endParaRPr kumimoji="1" lang="en-US" altLang="ja-JP" sz="1050" baseline="0"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jai-yoko-fil01.jai.com\Group\Development\_Public\400_Soft\&#12477;&#12501;&#12488;&#12454;&#12455;&#12450;&#35201;&#27714;&#20181;&#27096;&#26360;\AP-5100T\&#12477;&#12501;&#12488;&#12454;&#12455;&#12450;&#35201;&#27714;&#20181;&#27096;&#26360;_AP-5100T_Rev1.22_&#28310;&#20633;&#20013;.xlsx" TargetMode="External"/><Relationship Id="rId1" Type="http://schemas.openxmlformats.org/officeDocument/2006/relationships/externalLinkPath" Target="file:///\\jai-yoko-fil01.jai.com\Group\Development\_Public\400_Soft\&#12477;&#12501;&#12488;&#12454;&#12455;&#12450;&#35201;&#27714;&#20181;&#27096;&#26360;\AP-5100T\&#12477;&#12501;&#12488;&#12454;&#12455;&#12450;&#35201;&#27714;&#20181;&#27096;&#26360;_AP-5100T_Rev1.22_&#28310;&#20633;&#2001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履歴管理"/>
      <sheetName val="アドレスマップ概要"/>
      <sheetName val="Bootstrap一覧(CXP)"/>
      <sheetName val="Bootstrap一覧(5GE)"/>
      <sheetName val="Bootstrap一覧(MCL)"/>
      <sheetName val="GevSupportedOption"/>
      <sheetName val="SFNC一覧"/>
      <sheetName val="ID一覧(CXP)"/>
      <sheetName val="ID一覧(5GE)"/>
      <sheetName val="Bootstrap(CXP)"/>
      <sheetName val="Bootstrap(5GE)"/>
      <sheetName val="Device Control"/>
      <sheetName val="Image Format Control"/>
      <sheetName val="Acquisition Control"/>
      <sheetName val="Analog Control"/>
      <sheetName val="LUT Control"/>
      <sheetName val="Color Transformation Control"/>
      <sheetName val="Digital IO Control"/>
      <sheetName val="Counter And Timer Control"/>
      <sheetName val="Action Control"/>
      <sheetName val="Event Control"/>
      <sheetName val="User Set Control"/>
      <sheetName val="Sequencer Control"/>
      <sheetName val="Chunk Data Control"/>
      <sheetName val="Test Control"/>
      <sheetName val="GenICam Control"/>
      <sheetName val="Transport Layer Control(CXP)"/>
      <sheetName val="Transport Layer Control(GigE)"/>
      <sheetName val="Transport Layer Control(MCL)"/>
      <sheetName val="Pulse Generator"/>
      <sheetName val="Shading Control"/>
      <sheetName val="Imaging Control"/>
      <sheetName val="Misc"/>
      <sheetName val="Auto Level Control"/>
      <sheetName val="Blemish Control"/>
      <sheetName val="MultiRoi Control"/>
      <sheetName val="Factory Setting"/>
      <sheetName val="Develop Setting"/>
      <sheetName val="Update"/>
      <sheetName val="Flash"/>
      <sheetName val="SFNCカテゴリ順序"/>
      <sheetName val="LED動作 (CXP)"/>
      <sheetName val="LED動作 (5GE)"/>
      <sheetName val="ASCIIコマンド"/>
      <sheetName val="FrameRate Calc (CXP)"/>
      <sheetName val="FrameRate Calc (5GE)"/>
      <sheetName val="FrameRate算出 (PMCL)"/>
      <sheetName val="(付録)FrameRate一覧"/>
      <sheetName val="(付録)信号一覧"/>
      <sheetName val="表 元データ"/>
      <sheetName val="図 元データ"/>
    </sheetNames>
    <definedNames>
      <definedName name="binning" refersTo="='FrameRate Calc (CXP)'!$B$8" sheetId="44"/>
    </definedNames>
    <sheetDataSet>
      <sheetData sheetId="0"/>
      <sheetData sheetId="1"/>
      <sheetData sheetId="2">
        <row r="8">
          <cell r="B8" t="str">
            <v>COM01-06</v>
          </cell>
        </row>
      </sheetData>
      <sheetData sheetId="3">
        <row r="8">
          <cell r="B8" t="str">
            <v>COM01-06</v>
          </cell>
        </row>
      </sheetData>
      <sheetData sheetId="4">
        <row r="8">
          <cell r="B8" t="str">
            <v>0x00044</v>
          </cell>
        </row>
      </sheetData>
      <sheetData sheetId="5">
        <row r="8">
          <cell r="B8" t="str">
            <v>IPConfigurationLLA</v>
          </cell>
        </row>
      </sheetData>
      <sheetData sheetId="6">
        <row r="8">
          <cell r="B8" t="str">
            <v>Req No.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8">
          <cell r="B8" t="str">
            <v>COM61-22</v>
          </cell>
        </row>
      </sheetData>
      <sheetData sheetId="40"/>
      <sheetData sheetId="41"/>
      <sheetData sheetId="42"/>
      <sheetData sheetId="43">
        <row r="8">
          <cell r="B8" t="str">
            <v>DeviceUserID</v>
          </cell>
        </row>
      </sheetData>
      <sheetData sheetId="44">
        <row r="8">
          <cell r="B8">
            <v>1</v>
          </cell>
        </row>
      </sheetData>
      <sheetData sheetId="45">
        <row r="8">
          <cell r="B8" t="str">
            <v>Off</v>
          </cell>
        </row>
      </sheetData>
      <sheetData sheetId="46"/>
      <sheetData sheetId="47">
        <row r="8">
          <cell r="B8" t="str">
            <v>Packet Size</v>
          </cell>
        </row>
      </sheetData>
      <sheetData sheetId="48">
        <row r="8">
          <cell r="B8" t="str">
            <v>FVAL</v>
          </cell>
        </row>
      </sheetData>
      <sheetData sheetId="49">
        <row r="8">
          <cell r="B8" t="str">
            <v>Timed → TriggerWidth</v>
          </cell>
        </row>
      </sheetData>
      <sheetData sheetId="5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BD01F-9A2D-4D84-A644-8B66FD740ED0}">
  <dimension ref="A1:BF94"/>
  <sheetViews>
    <sheetView tabSelected="1" zoomScale="120" zoomScaleNormal="120" workbookViewId="0"/>
  </sheetViews>
  <sheetFormatPr defaultColWidth="8" defaultRowHeight="14.4" x14ac:dyDescent="0.45"/>
  <cols>
    <col min="1" max="1" width="33" style="2" customWidth="1"/>
    <col min="2" max="2" width="10.8984375" style="2" customWidth="1"/>
    <col min="3" max="3" width="8.5" style="2" customWidth="1"/>
    <col min="4" max="4" width="24.296875" style="2" customWidth="1"/>
    <col min="5" max="5" width="14.3984375" style="2" bestFit="1" customWidth="1"/>
    <col min="6" max="7" width="15.3984375" style="2" bestFit="1" customWidth="1"/>
    <col min="8" max="8" width="13.3984375" style="2" bestFit="1" customWidth="1"/>
    <col min="9" max="10" width="14.3984375" style="2" bestFit="1" customWidth="1"/>
    <col min="11" max="11" width="13.3984375" style="2" bestFit="1" customWidth="1"/>
    <col min="12" max="13" width="14.3984375" style="2" bestFit="1" customWidth="1"/>
    <col min="14" max="24" width="10.59765625" style="2" bestFit="1" customWidth="1"/>
    <col min="25" max="29" width="9.296875" style="2" bestFit="1" customWidth="1"/>
    <col min="30" max="33" width="8.09765625" style="2" bestFit="1" customWidth="1"/>
    <col min="34" max="36" width="8.69921875" style="2" bestFit="1" customWidth="1"/>
    <col min="37" max="42" width="8.09765625" style="2" bestFit="1" customWidth="1"/>
    <col min="43" max="45" width="8.69921875" style="2" bestFit="1" customWidth="1"/>
    <col min="46" max="51" width="8.09765625" style="2" bestFit="1" customWidth="1"/>
    <col min="52" max="16384" width="8" style="2"/>
  </cols>
  <sheetData>
    <row r="1" spans="1:25" ht="22.2" x14ac:dyDescent="0.45">
      <c r="A1" s="1" t="s">
        <v>0</v>
      </c>
    </row>
    <row r="2" spans="1:25" x14ac:dyDescent="0.45">
      <c r="A2" s="2" t="s">
        <v>1</v>
      </c>
    </row>
    <row r="3" spans="1:25" x14ac:dyDescent="0.45">
      <c r="A3" s="2" t="s">
        <v>2</v>
      </c>
    </row>
    <row r="5" spans="1:25" x14ac:dyDescent="0.45">
      <c r="A5" s="3" t="s">
        <v>3</v>
      </c>
      <c r="D5" s="3" t="s">
        <v>4</v>
      </c>
      <c r="E5" s="4"/>
      <c r="F5" s="4"/>
      <c r="G5" s="4"/>
      <c r="H5" s="4"/>
      <c r="I5" s="4"/>
      <c r="J5" s="4"/>
      <c r="K5" s="4"/>
      <c r="L5" s="4"/>
      <c r="M5" s="4"/>
      <c r="N5" s="5"/>
      <c r="Y5" s="5"/>
    </row>
    <row r="6" spans="1:25" x14ac:dyDescent="0.45">
      <c r="A6" s="6" t="s">
        <v>5</v>
      </c>
      <c r="B6" s="7">
        <v>2464</v>
      </c>
      <c r="D6" s="8" t="s">
        <v>5</v>
      </c>
      <c r="E6" s="9">
        <v>2464</v>
      </c>
      <c r="F6" s="9">
        <v>2464</v>
      </c>
      <c r="G6" s="9">
        <v>2464</v>
      </c>
      <c r="H6" s="9">
        <v>2464</v>
      </c>
      <c r="I6" s="9">
        <v>2464</v>
      </c>
      <c r="J6" s="9">
        <v>2464</v>
      </c>
      <c r="K6" s="9">
        <v>2464</v>
      </c>
      <c r="L6" s="9">
        <v>2464</v>
      </c>
      <c r="M6" s="9">
        <v>2464</v>
      </c>
    </row>
    <row r="7" spans="1:25" x14ac:dyDescent="0.45">
      <c r="A7" s="6" t="s">
        <v>6</v>
      </c>
      <c r="B7" s="7">
        <v>2056</v>
      </c>
      <c r="D7" s="8" t="s">
        <v>6</v>
      </c>
      <c r="E7" s="9">
        <v>2056</v>
      </c>
      <c r="F7" s="9">
        <v>2056</v>
      </c>
      <c r="G7" s="9">
        <v>2056</v>
      </c>
      <c r="H7" s="9">
        <v>2056</v>
      </c>
      <c r="I7" s="9">
        <v>2056</v>
      </c>
      <c r="J7" s="9">
        <v>2056</v>
      </c>
      <c r="K7" s="9">
        <v>2056</v>
      </c>
      <c r="L7" s="9">
        <v>2056</v>
      </c>
      <c r="M7" s="9">
        <v>2056</v>
      </c>
    </row>
    <row r="8" spans="1:25" x14ac:dyDescent="0.45">
      <c r="A8" s="10" t="s">
        <v>7</v>
      </c>
      <c r="B8" s="11">
        <v>1</v>
      </c>
      <c r="D8" s="8" t="s">
        <v>8</v>
      </c>
      <c r="E8" s="9" t="s">
        <v>9</v>
      </c>
      <c r="F8" s="9" t="s">
        <v>9</v>
      </c>
      <c r="G8" s="9" t="s">
        <v>9</v>
      </c>
      <c r="H8" s="9" t="s">
        <v>9</v>
      </c>
      <c r="I8" s="9" t="s">
        <v>9</v>
      </c>
      <c r="J8" s="9" t="s">
        <v>9</v>
      </c>
      <c r="K8" s="9" t="s">
        <v>9</v>
      </c>
      <c r="L8" s="9" t="s">
        <v>9</v>
      </c>
      <c r="M8" s="9" t="s">
        <v>9</v>
      </c>
    </row>
    <row r="9" spans="1:25" x14ac:dyDescent="0.45">
      <c r="A9" s="6" t="s">
        <v>10</v>
      </c>
      <c r="B9" s="11" t="s">
        <v>11</v>
      </c>
      <c r="D9" s="8" t="s">
        <v>10</v>
      </c>
      <c r="E9" s="9" t="s">
        <v>9</v>
      </c>
      <c r="F9" s="9" t="s">
        <v>9</v>
      </c>
      <c r="G9" s="9" t="s">
        <v>9</v>
      </c>
      <c r="H9" s="9" t="s">
        <v>9</v>
      </c>
      <c r="I9" s="9" t="s">
        <v>9</v>
      </c>
      <c r="J9" s="9" t="s">
        <v>9</v>
      </c>
      <c r="K9" s="9" t="s">
        <v>9</v>
      </c>
      <c r="L9" s="9" t="s">
        <v>9</v>
      </c>
      <c r="M9" s="9" t="s">
        <v>9</v>
      </c>
    </row>
    <row r="10" spans="1:25" x14ac:dyDescent="0.45">
      <c r="A10" s="6" t="s">
        <v>12</v>
      </c>
      <c r="B10" s="11" t="s">
        <v>11</v>
      </c>
      <c r="D10" s="8" t="s">
        <v>12</v>
      </c>
      <c r="E10" s="12" t="s">
        <v>9</v>
      </c>
      <c r="F10" s="12" t="s">
        <v>9</v>
      </c>
      <c r="G10" s="12" t="s">
        <v>9</v>
      </c>
      <c r="H10" s="12" t="s">
        <v>9</v>
      </c>
      <c r="I10" s="12" t="s">
        <v>9</v>
      </c>
      <c r="J10" s="12" t="s">
        <v>9</v>
      </c>
      <c r="K10" s="12" t="s">
        <v>9</v>
      </c>
      <c r="L10" s="12" t="s">
        <v>9</v>
      </c>
      <c r="M10" s="12" t="s">
        <v>9</v>
      </c>
    </row>
    <row r="11" spans="1:25" x14ac:dyDescent="0.45">
      <c r="A11" s="6" t="s">
        <v>13</v>
      </c>
      <c r="B11" s="11" t="s">
        <v>14</v>
      </c>
      <c r="D11" s="8" t="s">
        <v>13</v>
      </c>
      <c r="E11" s="12" t="s">
        <v>15</v>
      </c>
      <c r="F11" s="12" t="s">
        <v>16</v>
      </c>
      <c r="G11" s="12" t="s">
        <v>17</v>
      </c>
      <c r="H11" s="12" t="s">
        <v>15</v>
      </c>
      <c r="I11" s="12" t="s">
        <v>16</v>
      </c>
      <c r="J11" s="12" t="s">
        <v>17</v>
      </c>
      <c r="K11" s="12" t="s">
        <v>15</v>
      </c>
      <c r="L11" s="12" t="s">
        <v>16</v>
      </c>
      <c r="M11" s="12" t="s">
        <v>17</v>
      </c>
    </row>
    <row r="12" spans="1:25" x14ac:dyDescent="0.45">
      <c r="A12" s="6" t="s">
        <v>18</v>
      </c>
      <c r="B12" s="11" t="s">
        <v>19</v>
      </c>
      <c r="D12" s="8" t="s">
        <v>18</v>
      </c>
      <c r="E12" s="12" t="s">
        <v>20</v>
      </c>
      <c r="F12" s="12" t="s">
        <v>20</v>
      </c>
      <c r="G12" s="12" t="s">
        <v>20</v>
      </c>
      <c r="H12" s="12" t="s">
        <v>21</v>
      </c>
      <c r="I12" s="12" t="s">
        <v>21</v>
      </c>
      <c r="J12" s="12" t="s">
        <v>21</v>
      </c>
      <c r="K12" s="12" t="s">
        <v>22</v>
      </c>
      <c r="L12" s="12" t="s">
        <v>22</v>
      </c>
      <c r="M12" s="12" t="s">
        <v>22</v>
      </c>
    </row>
    <row r="13" spans="1:25" x14ac:dyDescent="0.45">
      <c r="A13" s="6" t="s">
        <v>23</v>
      </c>
      <c r="B13" s="11" t="s">
        <v>11</v>
      </c>
      <c r="D13" s="8" t="s">
        <v>23</v>
      </c>
      <c r="E13" s="9" t="s">
        <v>9</v>
      </c>
      <c r="F13" s="9" t="s">
        <v>9</v>
      </c>
      <c r="G13" s="9" t="s">
        <v>9</v>
      </c>
      <c r="H13" s="9" t="s">
        <v>9</v>
      </c>
      <c r="I13" s="9" t="s">
        <v>9</v>
      </c>
      <c r="J13" s="9" t="s">
        <v>9</v>
      </c>
      <c r="K13" s="9" t="s">
        <v>9</v>
      </c>
      <c r="L13" s="9" t="s">
        <v>9</v>
      </c>
      <c r="M13" s="9" t="s">
        <v>9</v>
      </c>
    </row>
    <row r="14" spans="1:25" x14ac:dyDescent="0.45">
      <c r="A14" s="6" t="s">
        <v>24</v>
      </c>
      <c r="B14" s="7">
        <v>1000</v>
      </c>
      <c r="D14" s="8" t="s">
        <v>24</v>
      </c>
      <c r="E14" s="9">
        <v>1000</v>
      </c>
      <c r="F14" s="9">
        <v>1000</v>
      </c>
      <c r="G14" s="9">
        <v>1000</v>
      </c>
      <c r="H14" s="9">
        <v>1000</v>
      </c>
      <c r="I14" s="9">
        <v>1000</v>
      </c>
      <c r="J14" s="9">
        <v>1000</v>
      </c>
      <c r="K14" s="9">
        <v>1000</v>
      </c>
      <c r="L14" s="9">
        <v>1000</v>
      </c>
      <c r="M14" s="9">
        <v>1000</v>
      </c>
    </row>
    <row r="15" spans="1:25" ht="16.2" x14ac:dyDescent="0.45">
      <c r="A15" s="13" t="s">
        <v>25</v>
      </c>
      <c r="B15" s="14">
        <f>IF(trigger_mode="Off", maximum_acquisition_framerate, maximum_trigger_rate)</f>
        <v>75.464679480924971</v>
      </c>
      <c r="D15" s="15" t="s">
        <v>25</v>
      </c>
      <c r="E15" s="14">
        <v>75.464679480924971</v>
      </c>
      <c r="F15" s="14">
        <v>60.535648770942892</v>
      </c>
      <c r="G15" s="14">
        <v>50.446373975785747</v>
      </c>
      <c r="H15" s="14">
        <v>37.605294825511429</v>
      </c>
      <c r="I15" s="14">
        <v>30.105094146839878</v>
      </c>
      <c r="J15" s="14">
        <v>25.110078526063752</v>
      </c>
      <c r="K15" s="14">
        <v>18.771046324667051</v>
      </c>
      <c r="L15" s="14">
        <v>15.052547073419939</v>
      </c>
      <c r="M15" s="14">
        <v>12.555039263031876</v>
      </c>
    </row>
    <row r="16" spans="1:25" x14ac:dyDescent="0.45">
      <c r="A16" s="16" t="str" cm="1">
        <f t="array" ref="A16">_xlfn.IFS(
  AND(binning=2, FD2x2="On"), "[ERROR] Binning Horizontal/Vertical and FD2x2BinningMode cannot be enabled at the same time",
  AND(binning=2, imagescaling="On"), "[ERROR] Binning Horizontal/Vertical and Image Scaling Mode cannot be enabled at the same time",
  OR(width&lt;width_min, width&gt;width_max, MOD(width, width_step)&lt;&gt;0), "[ERROR] WIdth must be between "&amp;width_min&amp;" and "&amp;width_max&amp;", in steps of "&amp;width_step,
  OR(height&lt;height_min, height&gt;height_max, MOD(height, height_step)&lt;&gt;0), "[ERROR] Height must be between "&amp;height_min&amp;" and "&amp;height_max&amp;", in steps of "&amp;height_step,
  TRUE, "")</f>
        <v/>
      </c>
    </row>
    <row r="17" spans="4:58" x14ac:dyDescent="0.45">
      <c r="D17" s="3" t="s">
        <v>26</v>
      </c>
      <c r="E17" s="17"/>
      <c r="F17" s="17"/>
      <c r="G17" s="17"/>
      <c r="H17" s="17"/>
      <c r="I17" s="17"/>
      <c r="J17" s="17"/>
      <c r="K17" s="17"/>
      <c r="L17" s="17"/>
      <c r="M17" s="17"/>
      <c r="W17" s="18"/>
      <c r="X17" s="19"/>
      <c r="Y17" s="18"/>
      <c r="Z17" s="18"/>
      <c r="AA17" s="19"/>
      <c r="AB17" s="18"/>
      <c r="AC17" s="18"/>
      <c r="AD17" s="19"/>
      <c r="AE17" s="18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</row>
    <row r="18" spans="4:58" x14ac:dyDescent="0.45">
      <c r="D18" s="20" t="s">
        <v>5</v>
      </c>
      <c r="E18" s="9">
        <v>96</v>
      </c>
      <c r="F18" s="9">
        <v>96</v>
      </c>
      <c r="G18" s="9">
        <v>96</v>
      </c>
      <c r="H18" s="9">
        <v>96</v>
      </c>
      <c r="I18" s="9">
        <v>96</v>
      </c>
      <c r="J18" s="9">
        <v>96</v>
      </c>
      <c r="K18" s="9">
        <v>96</v>
      </c>
      <c r="L18" s="9">
        <v>96</v>
      </c>
      <c r="M18" s="9">
        <v>96</v>
      </c>
    </row>
    <row r="19" spans="4:58" x14ac:dyDescent="0.45">
      <c r="D19" s="20" t="s">
        <v>6</v>
      </c>
      <c r="E19" s="9">
        <v>8</v>
      </c>
      <c r="F19" s="9">
        <v>8</v>
      </c>
      <c r="G19" s="9">
        <v>8</v>
      </c>
      <c r="H19" s="9">
        <v>8</v>
      </c>
      <c r="I19" s="9">
        <v>8</v>
      </c>
      <c r="J19" s="9">
        <v>8</v>
      </c>
      <c r="K19" s="9">
        <v>8</v>
      </c>
      <c r="L19" s="9">
        <v>8</v>
      </c>
      <c r="M19" s="9">
        <v>8</v>
      </c>
    </row>
    <row r="20" spans="4:58" x14ac:dyDescent="0.45">
      <c r="D20" s="20" t="s">
        <v>8</v>
      </c>
      <c r="E20" s="9" t="s">
        <v>9</v>
      </c>
      <c r="F20" s="9" t="s">
        <v>9</v>
      </c>
      <c r="G20" s="9" t="s">
        <v>9</v>
      </c>
      <c r="H20" s="9" t="s">
        <v>9</v>
      </c>
      <c r="I20" s="9" t="s">
        <v>9</v>
      </c>
      <c r="J20" s="9" t="s">
        <v>9</v>
      </c>
      <c r="K20" s="9" t="s">
        <v>9</v>
      </c>
      <c r="L20" s="9" t="s">
        <v>9</v>
      </c>
      <c r="M20" s="9" t="s">
        <v>9</v>
      </c>
    </row>
    <row r="21" spans="4:58" x14ac:dyDescent="0.45">
      <c r="D21" s="8" t="s">
        <v>10</v>
      </c>
      <c r="E21" s="9" t="s">
        <v>9</v>
      </c>
      <c r="F21" s="9" t="s">
        <v>9</v>
      </c>
      <c r="G21" s="9" t="s">
        <v>9</v>
      </c>
      <c r="H21" s="9" t="s">
        <v>9</v>
      </c>
      <c r="I21" s="9" t="s">
        <v>9</v>
      </c>
      <c r="J21" s="9" t="s">
        <v>9</v>
      </c>
      <c r="K21" s="9" t="s">
        <v>9</v>
      </c>
      <c r="L21" s="9" t="s">
        <v>9</v>
      </c>
      <c r="M21" s="9" t="s">
        <v>9</v>
      </c>
    </row>
    <row r="22" spans="4:58" x14ac:dyDescent="0.45">
      <c r="D22" s="8" t="s">
        <v>12</v>
      </c>
      <c r="E22" s="12" t="s">
        <v>9</v>
      </c>
      <c r="F22" s="12" t="s">
        <v>9</v>
      </c>
      <c r="G22" s="12" t="s">
        <v>9</v>
      </c>
      <c r="H22" s="12" t="s">
        <v>9</v>
      </c>
      <c r="I22" s="12" t="s">
        <v>9</v>
      </c>
      <c r="J22" s="12" t="s">
        <v>9</v>
      </c>
      <c r="K22" s="12" t="s">
        <v>9</v>
      </c>
      <c r="L22" s="12" t="s">
        <v>9</v>
      </c>
      <c r="M22" s="12" t="s">
        <v>9</v>
      </c>
    </row>
    <row r="23" spans="4:58" x14ac:dyDescent="0.45">
      <c r="D23" s="8" t="s">
        <v>13</v>
      </c>
      <c r="E23" s="12" t="s">
        <v>15</v>
      </c>
      <c r="F23" s="12" t="s">
        <v>16</v>
      </c>
      <c r="G23" s="12" t="s">
        <v>17</v>
      </c>
      <c r="H23" s="12" t="s">
        <v>15</v>
      </c>
      <c r="I23" s="12" t="s">
        <v>16</v>
      </c>
      <c r="J23" s="12" t="s">
        <v>17</v>
      </c>
      <c r="K23" s="12" t="s">
        <v>15</v>
      </c>
      <c r="L23" s="12" t="s">
        <v>16</v>
      </c>
      <c r="M23" s="12" t="s">
        <v>17</v>
      </c>
    </row>
    <row r="24" spans="4:58" x14ac:dyDescent="0.45">
      <c r="D24" s="8" t="s">
        <v>18</v>
      </c>
      <c r="E24" s="12" t="s">
        <v>20</v>
      </c>
      <c r="F24" s="12" t="s">
        <v>20</v>
      </c>
      <c r="G24" s="12" t="s">
        <v>20</v>
      </c>
      <c r="H24" s="12" t="s">
        <v>21</v>
      </c>
      <c r="I24" s="12" t="s">
        <v>21</v>
      </c>
      <c r="J24" s="12" t="s">
        <v>21</v>
      </c>
      <c r="K24" s="12" t="s">
        <v>22</v>
      </c>
      <c r="L24" s="12" t="s">
        <v>22</v>
      </c>
      <c r="M24" s="12" t="s">
        <v>22</v>
      </c>
    </row>
    <row r="25" spans="4:58" x14ac:dyDescent="0.45">
      <c r="D25" s="8" t="s">
        <v>23</v>
      </c>
      <c r="E25" s="9" t="s">
        <v>9</v>
      </c>
      <c r="F25" s="9" t="s">
        <v>9</v>
      </c>
      <c r="G25" s="9" t="s">
        <v>9</v>
      </c>
      <c r="H25" s="9" t="s">
        <v>9</v>
      </c>
      <c r="I25" s="9" t="s">
        <v>9</v>
      </c>
      <c r="J25" s="9" t="s">
        <v>9</v>
      </c>
      <c r="K25" s="9" t="s">
        <v>9</v>
      </c>
      <c r="L25" s="9" t="s">
        <v>9</v>
      </c>
      <c r="M25" s="9" t="s">
        <v>9</v>
      </c>
    </row>
    <row r="26" spans="4:58" x14ac:dyDescent="0.45">
      <c r="D26" s="8" t="s">
        <v>24</v>
      </c>
      <c r="E26" s="9">
        <v>1000</v>
      </c>
      <c r="F26" s="9">
        <v>1000</v>
      </c>
      <c r="G26" s="9">
        <v>1000</v>
      </c>
      <c r="H26" s="9">
        <v>1000</v>
      </c>
      <c r="I26" s="9">
        <v>1000</v>
      </c>
      <c r="J26" s="9">
        <v>1000</v>
      </c>
      <c r="K26" s="9">
        <v>1000</v>
      </c>
      <c r="L26" s="9">
        <v>1000</v>
      </c>
      <c r="M26" s="9">
        <v>1000</v>
      </c>
    </row>
    <row r="27" spans="4:58" ht="16.2" x14ac:dyDescent="0.45">
      <c r="D27" s="15" t="s">
        <v>25</v>
      </c>
      <c r="E27" s="14">
        <v>1231.0982888977319</v>
      </c>
      <c r="F27" s="14">
        <v>1145.8333333333333</v>
      </c>
      <c r="G27" s="14">
        <v>1145.8333333333333</v>
      </c>
      <c r="H27" s="14">
        <v>1231.0982888977319</v>
      </c>
      <c r="I27" s="14">
        <v>1145.8333333333333</v>
      </c>
      <c r="J27" s="14">
        <v>1145.8333333333333</v>
      </c>
      <c r="K27" s="14">
        <v>1231.0982888977319</v>
      </c>
      <c r="L27" s="14">
        <v>1145.8333333333333</v>
      </c>
      <c r="M27" s="14">
        <v>1145.8333333333333</v>
      </c>
    </row>
    <row r="29" spans="4:58" x14ac:dyDescent="0.45">
      <c r="D29" s="21" t="s">
        <v>27</v>
      </c>
      <c r="E29" s="17"/>
      <c r="F29" s="17"/>
      <c r="G29" s="17"/>
      <c r="H29" s="17"/>
      <c r="I29" s="17"/>
      <c r="J29" s="17"/>
      <c r="K29" s="17"/>
      <c r="L29" s="17"/>
      <c r="M29" s="17"/>
    </row>
    <row r="30" spans="4:58" x14ac:dyDescent="0.45">
      <c r="D30" s="20" t="s">
        <v>5</v>
      </c>
      <c r="E30" s="9">
        <v>1228</v>
      </c>
      <c r="F30" s="9">
        <v>1228</v>
      </c>
      <c r="G30" s="9">
        <v>1228</v>
      </c>
      <c r="H30" s="9">
        <v>1228</v>
      </c>
      <c r="I30" s="9">
        <v>1228</v>
      </c>
      <c r="J30" s="9">
        <v>1228</v>
      </c>
      <c r="K30" s="9">
        <v>1228</v>
      </c>
      <c r="L30" s="9">
        <v>1228</v>
      </c>
      <c r="M30" s="9">
        <v>1228</v>
      </c>
    </row>
    <row r="31" spans="4:58" x14ac:dyDescent="0.45">
      <c r="D31" s="20" t="s">
        <v>6</v>
      </c>
      <c r="E31" s="9">
        <v>1024</v>
      </c>
      <c r="F31" s="9">
        <v>1024</v>
      </c>
      <c r="G31" s="9">
        <v>1024</v>
      </c>
      <c r="H31" s="9">
        <v>1024</v>
      </c>
      <c r="I31" s="9">
        <v>1024</v>
      </c>
      <c r="J31" s="9">
        <v>1024</v>
      </c>
      <c r="K31" s="9">
        <v>1024</v>
      </c>
      <c r="L31" s="9">
        <v>1024</v>
      </c>
      <c r="M31" s="9">
        <v>1024</v>
      </c>
    </row>
    <row r="32" spans="4:58" x14ac:dyDescent="0.45">
      <c r="D32" s="20" t="s">
        <v>8</v>
      </c>
      <c r="E32" s="9" t="s">
        <v>9</v>
      </c>
      <c r="F32" s="9" t="s">
        <v>9</v>
      </c>
      <c r="G32" s="9" t="s">
        <v>9</v>
      </c>
      <c r="H32" s="9" t="s">
        <v>9</v>
      </c>
      <c r="I32" s="9" t="s">
        <v>9</v>
      </c>
      <c r="J32" s="9" t="s">
        <v>9</v>
      </c>
      <c r="K32" s="9" t="s">
        <v>9</v>
      </c>
      <c r="L32" s="9" t="s">
        <v>9</v>
      </c>
      <c r="M32" s="9" t="s">
        <v>9</v>
      </c>
    </row>
    <row r="33" spans="4:58" x14ac:dyDescent="0.45">
      <c r="D33" s="20" t="s">
        <v>10</v>
      </c>
      <c r="E33" s="9" t="s">
        <v>28</v>
      </c>
      <c r="F33" s="9" t="s">
        <v>28</v>
      </c>
      <c r="G33" s="9" t="s">
        <v>28</v>
      </c>
      <c r="H33" s="9" t="s">
        <v>28</v>
      </c>
      <c r="I33" s="9" t="s">
        <v>28</v>
      </c>
      <c r="J33" s="9" t="s">
        <v>28</v>
      </c>
      <c r="K33" s="9" t="s">
        <v>28</v>
      </c>
      <c r="L33" s="9" t="s">
        <v>28</v>
      </c>
      <c r="M33" s="9" t="s">
        <v>28</v>
      </c>
    </row>
    <row r="34" spans="4:58" x14ac:dyDescent="0.45">
      <c r="D34" s="20" t="s">
        <v>12</v>
      </c>
      <c r="E34" s="12" t="s">
        <v>9</v>
      </c>
      <c r="F34" s="12" t="s">
        <v>9</v>
      </c>
      <c r="G34" s="12" t="s">
        <v>9</v>
      </c>
      <c r="H34" s="12" t="s">
        <v>9</v>
      </c>
      <c r="I34" s="12" t="s">
        <v>9</v>
      </c>
      <c r="J34" s="12" t="s">
        <v>9</v>
      </c>
      <c r="K34" s="12" t="s">
        <v>9</v>
      </c>
      <c r="L34" s="12" t="s">
        <v>9</v>
      </c>
      <c r="M34" s="12" t="s">
        <v>9</v>
      </c>
    </row>
    <row r="35" spans="4:58" x14ac:dyDescent="0.45">
      <c r="D35" s="8" t="s">
        <v>13</v>
      </c>
      <c r="E35" s="12" t="s">
        <v>15</v>
      </c>
      <c r="F35" s="12" t="s">
        <v>16</v>
      </c>
      <c r="G35" s="12" t="s">
        <v>17</v>
      </c>
      <c r="H35" s="12" t="s">
        <v>15</v>
      </c>
      <c r="I35" s="12" t="s">
        <v>16</v>
      </c>
      <c r="J35" s="12" t="s">
        <v>17</v>
      </c>
      <c r="K35" s="12" t="s">
        <v>15</v>
      </c>
      <c r="L35" s="12" t="s">
        <v>16</v>
      </c>
      <c r="M35" s="12" t="s">
        <v>17</v>
      </c>
    </row>
    <row r="36" spans="4:58" x14ac:dyDescent="0.45">
      <c r="D36" s="8" t="s">
        <v>18</v>
      </c>
      <c r="E36" s="12" t="s">
        <v>20</v>
      </c>
      <c r="F36" s="12" t="s">
        <v>20</v>
      </c>
      <c r="G36" s="12" t="s">
        <v>20</v>
      </c>
      <c r="H36" s="12" t="s">
        <v>21</v>
      </c>
      <c r="I36" s="12" t="s">
        <v>21</v>
      </c>
      <c r="J36" s="12" t="s">
        <v>21</v>
      </c>
      <c r="K36" s="12" t="s">
        <v>22</v>
      </c>
      <c r="L36" s="12" t="s">
        <v>22</v>
      </c>
      <c r="M36" s="12" t="s">
        <v>22</v>
      </c>
    </row>
    <row r="37" spans="4:58" x14ac:dyDescent="0.45">
      <c r="D37" s="8" t="s">
        <v>23</v>
      </c>
      <c r="E37" s="9" t="s">
        <v>9</v>
      </c>
      <c r="F37" s="9" t="s">
        <v>9</v>
      </c>
      <c r="G37" s="9" t="s">
        <v>9</v>
      </c>
      <c r="H37" s="9" t="s">
        <v>9</v>
      </c>
      <c r="I37" s="9" t="s">
        <v>9</v>
      </c>
      <c r="J37" s="9" t="s">
        <v>9</v>
      </c>
      <c r="K37" s="9" t="s">
        <v>9</v>
      </c>
      <c r="L37" s="9" t="s">
        <v>9</v>
      </c>
      <c r="M37" s="9" t="s">
        <v>9</v>
      </c>
    </row>
    <row r="38" spans="4:58" x14ac:dyDescent="0.45">
      <c r="D38" s="8" t="s">
        <v>24</v>
      </c>
      <c r="E38" s="9">
        <v>1000</v>
      </c>
      <c r="F38" s="9">
        <v>1000</v>
      </c>
      <c r="G38" s="9">
        <v>1000</v>
      </c>
      <c r="H38" s="9">
        <v>1000</v>
      </c>
      <c r="I38" s="9">
        <v>1000</v>
      </c>
      <c r="J38" s="9">
        <v>1000</v>
      </c>
      <c r="K38" s="9">
        <v>1000</v>
      </c>
      <c r="L38" s="9">
        <v>1000</v>
      </c>
      <c r="M38" s="9">
        <v>1000</v>
      </c>
    </row>
    <row r="39" spans="4:58" ht="16.2" x14ac:dyDescent="0.45">
      <c r="D39" s="15" t="s">
        <v>25</v>
      </c>
      <c r="E39" s="14">
        <v>267.99636174636174</v>
      </c>
      <c r="F39" s="14">
        <v>216.0138248847926</v>
      </c>
      <c r="G39" s="14">
        <v>180.98455598455598</v>
      </c>
      <c r="H39" s="14">
        <v>133.99818087318087</v>
      </c>
      <c r="I39" s="14">
        <v>108.0069124423963</v>
      </c>
      <c r="J39" s="14">
        <v>90.492277992277991</v>
      </c>
      <c r="K39" s="14">
        <v>66.773504273504273</v>
      </c>
      <c r="L39" s="14">
        <v>54.149018097805161</v>
      </c>
      <c r="M39" s="14">
        <v>45.043241511851377</v>
      </c>
    </row>
    <row r="41" spans="4:58" x14ac:dyDescent="0.45">
      <c r="D41" s="22" t="s">
        <v>29</v>
      </c>
      <c r="E41" s="17"/>
      <c r="F41" s="17"/>
      <c r="G41" s="17"/>
      <c r="H41" s="17"/>
      <c r="I41" s="17"/>
      <c r="J41" s="17"/>
      <c r="K41" s="17"/>
      <c r="L41" s="17"/>
      <c r="M41" s="17"/>
    </row>
    <row r="42" spans="4:58" x14ac:dyDescent="0.45">
      <c r="D42" s="20" t="s">
        <v>5</v>
      </c>
      <c r="E42" s="9">
        <v>1232</v>
      </c>
      <c r="F42" s="9">
        <v>1232</v>
      </c>
      <c r="G42" s="9">
        <v>1232</v>
      </c>
      <c r="H42" s="9">
        <v>1232</v>
      </c>
      <c r="I42" s="9">
        <v>1232</v>
      </c>
      <c r="J42" s="9">
        <v>1232</v>
      </c>
      <c r="K42" s="9">
        <v>1232</v>
      </c>
      <c r="L42" s="9">
        <v>1232</v>
      </c>
      <c r="M42" s="9">
        <v>1232</v>
      </c>
    </row>
    <row r="43" spans="4:58" x14ac:dyDescent="0.45">
      <c r="D43" s="20" t="s">
        <v>6</v>
      </c>
      <c r="E43" s="9">
        <v>1028</v>
      </c>
      <c r="F43" s="9">
        <v>1028</v>
      </c>
      <c r="G43" s="9">
        <v>1028</v>
      </c>
      <c r="H43" s="9">
        <v>1028</v>
      </c>
      <c r="I43" s="9">
        <v>1028</v>
      </c>
      <c r="J43" s="9">
        <v>1028</v>
      </c>
      <c r="K43" s="9">
        <v>1028</v>
      </c>
      <c r="L43" s="9">
        <v>1028</v>
      </c>
      <c r="M43" s="9">
        <v>1028</v>
      </c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</row>
    <row r="44" spans="4:58" x14ac:dyDescent="0.45">
      <c r="D44" s="20" t="s">
        <v>8</v>
      </c>
      <c r="E44" s="9" t="s">
        <v>28</v>
      </c>
      <c r="F44" s="9" t="s">
        <v>28</v>
      </c>
      <c r="G44" s="9" t="s">
        <v>28</v>
      </c>
      <c r="H44" s="9" t="s">
        <v>28</v>
      </c>
      <c r="I44" s="9" t="s">
        <v>28</v>
      </c>
      <c r="J44" s="9" t="s">
        <v>28</v>
      </c>
      <c r="K44" s="9" t="s">
        <v>28</v>
      </c>
      <c r="L44" s="9" t="s">
        <v>28</v>
      </c>
      <c r="M44" s="9" t="s">
        <v>28</v>
      </c>
    </row>
    <row r="45" spans="4:58" x14ac:dyDescent="0.45">
      <c r="D45" s="20" t="s">
        <v>10</v>
      </c>
      <c r="E45" s="9" t="s">
        <v>9</v>
      </c>
      <c r="F45" s="9" t="s">
        <v>9</v>
      </c>
      <c r="G45" s="9" t="s">
        <v>9</v>
      </c>
      <c r="H45" s="9" t="s">
        <v>9</v>
      </c>
      <c r="I45" s="9" t="s">
        <v>9</v>
      </c>
      <c r="J45" s="9" t="s">
        <v>9</v>
      </c>
      <c r="K45" s="9" t="s">
        <v>9</v>
      </c>
      <c r="L45" s="9" t="s">
        <v>9</v>
      </c>
      <c r="M45" s="9" t="s">
        <v>9</v>
      </c>
    </row>
    <row r="46" spans="4:58" x14ac:dyDescent="0.45">
      <c r="D46" s="20" t="s">
        <v>12</v>
      </c>
      <c r="E46" s="12" t="s">
        <v>9</v>
      </c>
      <c r="F46" s="12" t="s">
        <v>9</v>
      </c>
      <c r="G46" s="12" t="s">
        <v>9</v>
      </c>
      <c r="H46" s="12" t="s">
        <v>9</v>
      </c>
      <c r="I46" s="12" t="s">
        <v>9</v>
      </c>
      <c r="J46" s="12" t="s">
        <v>9</v>
      </c>
      <c r="K46" s="12" t="s">
        <v>9</v>
      </c>
      <c r="L46" s="12" t="s">
        <v>9</v>
      </c>
      <c r="M46" s="12" t="s">
        <v>9</v>
      </c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</row>
    <row r="47" spans="4:58" x14ac:dyDescent="0.45">
      <c r="D47" s="20" t="s">
        <v>13</v>
      </c>
      <c r="E47" s="12" t="s">
        <v>15</v>
      </c>
      <c r="F47" s="12" t="s">
        <v>16</v>
      </c>
      <c r="G47" s="12" t="s">
        <v>17</v>
      </c>
      <c r="H47" s="12" t="s">
        <v>15</v>
      </c>
      <c r="I47" s="12" t="s">
        <v>16</v>
      </c>
      <c r="J47" s="12" t="s">
        <v>17</v>
      </c>
      <c r="K47" s="12" t="s">
        <v>15</v>
      </c>
      <c r="L47" s="12" t="s">
        <v>16</v>
      </c>
      <c r="M47" s="12" t="s">
        <v>17</v>
      </c>
    </row>
    <row r="48" spans="4:58" x14ac:dyDescent="0.45">
      <c r="D48" s="8" t="s">
        <v>18</v>
      </c>
      <c r="E48" s="12" t="s">
        <v>20</v>
      </c>
      <c r="F48" s="12" t="s">
        <v>20</v>
      </c>
      <c r="G48" s="12" t="s">
        <v>20</v>
      </c>
      <c r="H48" s="12" t="s">
        <v>21</v>
      </c>
      <c r="I48" s="12" t="s">
        <v>21</v>
      </c>
      <c r="J48" s="12" t="s">
        <v>21</v>
      </c>
      <c r="K48" s="12" t="s">
        <v>22</v>
      </c>
      <c r="L48" s="12" t="s">
        <v>22</v>
      </c>
      <c r="M48" s="12" t="s">
        <v>22</v>
      </c>
    </row>
    <row r="49" spans="4:58" x14ac:dyDescent="0.45">
      <c r="D49" s="8" t="s">
        <v>23</v>
      </c>
      <c r="E49" s="9" t="s">
        <v>9</v>
      </c>
      <c r="F49" s="9" t="s">
        <v>9</v>
      </c>
      <c r="G49" s="9" t="s">
        <v>9</v>
      </c>
      <c r="H49" s="9" t="s">
        <v>9</v>
      </c>
      <c r="I49" s="9" t="s">
        <v>9</v>
      </c>
      <c r="J49" s="9" t="s">
        <v>9</v>
      </c>
      <c r="K49" s="9" t="s">
        <v>9</v>
      </c>
      <c r="L49" s="9" t="s">
        <v>9</v>
      </c>
      <c r="M49" s="9" t="s">
        <v>9</v>
      </c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</row>
    <row r="50" spans="4:58" x14ac:dyDescent="0.45">
      <c r="D50" s="8" t="s">
        <v>24</v>
      </c>
      <c r="E50" s="9">
        <v>1000</v>
      </c>
      <c r="F50" s="9">
        <v>1000</v>
      </c>
      <c r="G50" s="9">
        <v>1000</v>
      </c>
      <c r="H50" s="9">
        <v>1000</v>
      </c>
      <c r="I50" s="9">
        <v>1000</v>
      </c>
      <c r="J50" s="9">
        <v>1000</v>
      </c>
      <c r="K50" s="9">
        <v>1000</v>
      </c>
      <c r="L50" s="9">
        <v>1000</v>
      </c>
      <c r="M50" s="9">
        <v>1000</v>
      </c>
    </row>
    <row r="51" spans="4:58" ht="16.2" x14ac:dyDescent="0.45">
      <c r="D51" s="15" t="s">
        <v>25</v>
      </c>
      <c r="E51" s="14">
        <v>90.47639936831024</v>
      </c>
      <c r="F51" s="14">
        <v>83.690261496843988</v>
      </c>
      <c r="G51" s="14">
        <v>83.690261496843988</v>
      </c>
      <c r="H51" s="14">
        <v>74.688571290618526</v>
      </c>
      <c r="I51" s="14">
        <v>59.672200710762212</v>
      </c>
      <c r="J51" s="14">
        <v>50.039020326962032</v>
      </c>
      <c r="K51" s="14">
        <v>37.344285645309263</v>
      </c>
      <c r="L51" s="14">
        <v>29.996509497076705</v>
      </c>
      <c r="M51" s="14">
        <v>24.963538104949738</v>
      </c>
    </row>
    <row r="53" spans="4:58" x14ac:dyDescent="0.45">
      <c r="D53" s="22" t="s">
        <v>30</v>
      </c>
      <c r="E53" s="17"/>
      <c r="F53" s="17"/>
      <c r="G53" s="17"/>
      <c r="H53" s="17"/>
      <c r="I53" s="17"/>
      <c r="J53" s="17"/>
      <c r="K53" s="17"/>
      <c r="L53" s="17"/>
      <c r="M53" s="17"/>
    </row>
    <row r="54" spans="4:58" x14ac:dyDescent="0.45">
      <c r="D54" s="8" t="s">
        <v>5</v>
      </c>
      <c r="E54" s="9">
        <v>2464</v>
      </c>
      <c r="F54" s="9">
        <v>2464</v>
      </c>
      <c r="G54" s="9">
        <v>2464</v>
      </c>
      <c r="H54" s="9">
        <v>2464</v>
      </c>
      <c r="I54" s="9">
        <v>2464</v>
      </c>
      <c r="J54" s="9">
        <v>2464</v>
      </c>
      <c r="K54" s="9">
        <v>2464</v>
      </c>
      <c r="L54" s="9">
        <v>2464</v>
      </c>
      <c r="M54" s="9">
        <v>2464</v>
      </c>
    </row>
    <row r="55" spans="4:58" x14ac:dyDescent="0.45">
      <c r="D55" s="8" t="s">
        <v>6</v>
      </c>
      <c r="E55" s="9">
        <v>2056</v>
      </c>
      <c r="F55" s="9">
        <v>2056</v>
      </c>
      <c r="G55" s="9">
        <v>2056</v>
      </c>
      <c r="H55" s="9">
        <v>2056</v>
      </c>
      <c r="I55" s="9">
        <v>2056</v>
      </c>
      <c r="J55" s="9">
        <v>2056</v>
      </c>
      <c r="K55" s="9">
        <v>2056</v>
      </c>
      <c r="L55" s="9">
        <v>2056</v>
      </c>
      <c r="M55" s="9">
        <v>2056</v>
      </c>
    </row>
    <row r="56" spans="4:58" x14ac:dyDescent="0.45">
      <c r="D56" s="8" t="s">
        <v>8</v>
      </c>
      <c r="E56" s="9" t="s">
        <v>9</v>
      </c>
      <c r="F56" s="9" t="s">
        <v>9</v>
      </c>
      <c r="G56" s="9" t="s">
        <v>9</v>
      </c>
      <c r="H56" s="9" t="s">
        <v>9</v>
      </c>
      <c r="I56" s="9" t="s">
        <v>9</v>
      </c>
      <c r="J56" s="9" t="s">
        <v>9</v>
      </c>
      <c r="K56" s="9" t="s">
        <v>9</v>
      </c>
      <c r="L56" s="9" t="s">
        <v>9</v>
      </c>
      <c r="M56" s="9" t="s">
        <v>9</v>
      </c>
    </row>
    <row r="57" spans="4:58" x14ac:dyDescent="0.45">
      <c r="D57" s="8" t="s">
        <v>10</v>
      </c>
      <c r="E57" s="9" t="s">
        <v>9</v>
      </c>
      <c r="F57" s="9" t="s">
        <v>9</v>
      </c>
      <c r="G57" s="9" t="s">
        <v>9</v>
      </c>
      <c r="H57" s="9" t="s">
        <v>9</v>
      </c>
      <c r="I57" s="9" t="s">
        <v>9</v>
      </c>
      <c r="J57" s="9" t="s">
        <v>9</v>
      </c>
      <c r="K57" s="9" t="s">
        <v>9</v>
      </c>
      <c r="L57" s="9" t="s">
        <v>9</v>
      </c>
      <c r="M57" s="9" t="s">
        <v>9</v>
      </c>
    </row>
    <row r="58" spans="4:58" x14ac:dyDescent="0.45">
      <c r="D58" s="8" t="s">
        <v>12</v>
      </c>
      <c r="E58" s="12" t="s">
        <v>28</v>
      </c>
      <c r="F58" s="12" t="s">
        <v>28</v>
      </c>
      <c r="G58" s="12" t="s">
        <v>28</v>
      </c>
      <c r="H58" s="12" t="s">
        <v>28</v>
      </c>
      <c r="I58" s="12" t="s">
        <v>28</v>
      </c>
      <c r="J58" s="12" t="s">
        <v>28</v>
      </c>
      <c r="K58" s="12" t="s">
        <v>28</v>
      </c>
      <c r="L58" s="12" t="s">
        <v>28</v>
      </c>
      <c r="M58" s="12" t="s">
        <v>28</v>
      </c>
    </row>
    <row r="59" spans="4:58" x14ac:dyDescent="0.45">
      <c r="D59" s="8" t="s">
        <v>13</v>
      </c>
      <c r="E59" s="12" t="s">
        <v>15</v>
      </c>
      <c r="F59" s="12" t="s">
        <v>16</v>
      </c>
      <c r="G59" s="12" t="s">
        <v>17</v>
      </c>
      <c r="H59" s="12" t="s">
        <v>15</v>
      </c>
      <c r="I59" s="12" t="s">
        <v>16</v>
      </c>
      <c r="J59" s="12" t="s">
        <v>17</v>
      </c>
      <c r="K59" s="12" t="s">
        <v>15</v>
      </c>
      <c r="L59" s="12" t="s">
        <v>16</v>
      </c>
      <c r="M59" s="12" t="s">
        <v>17</v>
      </c>
    </row>
    <row r="60" spans="4:58" x14ac:dyDescent="0.45">
      <c r="D60" s="8" t="s">
        <v>18</v>
      </c>
      <c r="E60" s="12" t="s">
        <v>20</v>
      </c>
      <c r="F60" s="12" t="s">
        <v>20</v>
      </c>
      <c r="G60" s="12" t="s">
        <v>20</v>
      </c>
      <c r="H60" s="12" t="s">
        <v>21</v>
      </c>
      <c r="I60" s="12" t="s">
        <v>21</v>
      </c>
      <c r="J60" s="12" t="s">
        <v>21</v>
      </c>
      <c r="K60" s="12" t="s">
        <v>22</v>
      </c>
      <c r="L60" s="12" t="s">
        <v>22</v>
      </c>
      <c r="M60" s="12" t="s">
        <v>22</v>
      </c>
    </row>
    <row r="61" spans="4:58" x14ac:dyDescent="0.45">
      <c r="D61" s="8" t="s">
        <v>23</v>
      </c>
      <c r="E61" s="9" t="s">
        <v>9</v>
      </c>
      <c r="F61" s="9" t="s">
        <v>9</v>
      </c>
      <c r="G61" s="9" t="s">
        <v>9</v>
      </c>
      <c r="H61" s="9" t="s">
        <v>9</v>
      </c>
      <c r="I61" s="9" t="s">
        <v>9</v>
      </c>
      <c r="J61" s="9" t="s">
        <v>9</v>
      </c>
      <c r="K61" s="9" t="s">
        <v>9</v>
      </c>
      <c r="L61" s="9" t="s">
        <v>9</v>
      </c>
      <c r="M61" s="9" t="s">
        <v>9</v>
      </c>
    </row>
    <row r="62" spans="4:58" x14ac:dyDescent="0.45">
      <c r="D62" s="8" t="s">
        <v>24</v>
      </c>
      <c r="E62" s="9">
        <v>1000</v>
      </c>
      <c r="F62" s="9">
        <v>1000</v>
      </c>
      <c r="G62" s="9">
        <v>1000</v>
      </c>
      <c r="H62" s="9">
        <v>1000</v>
      </c>
      <c r="I62" s="9">
        <v>1000</v>
      </c>
      <c r="J62" s="9">
        <v>1000</v>
      </c>
      <c r="K62" s="9">
        <v>1000</v>
      </c>
      <c r="L62" s="9">
        <v>1000</v>
      </c>
      <c r="M62" s="9">
        <v>1000</v>
      </c>
    </row>
    <row r="63" spans="4:58" ht="16.2" x14ac:dyDescent="0.45">
      <c r="D63" s="15" t="s">
        <v>25</v>
      </c>
      <c r="E63" s="14">
        <v>75.464679480924971</v>
      </c>
      <c r="F63" s="14">
        <v>60.535648770942892</v>
      </c>
      <c r="G63" s="14">
        <v>50.446373975785747</v>
      </c>
      <c r="H63" s="14">
        <v>37.605294825511429</v>
      </c>
      <c r="I63" s="14">
        <v>30.105094146839878</v>
      </c>
      <c r="J63" s="14">
        <v>25.110078526063752</v>
      </c>
      <c r="K63" s="14">
        <v>18.771046324667051</v>
      </c>
      <c r="L63" s="14">
        <v>15.052547073419939</v>
      </c>
      <c r="M63" s="14">
        <v>12.555039263031876</v>
      </c>
    </row>
    <row r="64" spans="4:58" hidden="1" x14ac:dyDescent="0.45"/>
    <row r="65" spans="1:13" hidden="1" x14ac:dyDescent="0.45">
      <c r="E65" s="17"/>
      <c r="F65" s="17"/>
      <c r="G65" s="17"/>
      <c r="H65" s="17"/>
      <c r="I65" s="17"/>
      <c r="J65" s="17"/>
      <c r="K65" s="17"/>
      <c r="L65" s="17"/>
      <c r="M65" s="17"/>
    </row>
    <row r="66" spans="1:13" hidden="1" x14ac:dyDescent="0.45"/>
    <row r="67" spans="1:13" hidden="1" x14ac:dyDescent="0.45">
      <c r="A67" s="24" t="s">
        <v>31</v>
      </c>
      <c r="B67" s="25"/>
    </row>
    <row r="68" spans="1:13" hidden="1" x14ac:dyDescent="0.45">
      <c r="A68" s="26" t="s">
        <v>32</v>
      </c>
      <c r="B68" s="27" cm="1">
        <f t="array" ref="B68">_xlfn.IFS(
  AND(binning=1, FD2x2="Off"), 96,
  AND(binning=2, FD2x2="Off"), 48,
  AND(binning=1, FD2x2="On"), 48,
  TRUE, NA())</f>
        <v>96</v>
      </c>
      <c r="D68" s="28"/>
    </row>
    <row r="69" spans="1:13" hidden="1" x14ac:dyDescent="0.45">
      <c r="A69" s="26" t="s">
        <v>33</v>
      </c>
      <c r="B69" s="27" cm="1">
        <f t="array" ref="B69">_xlfn.IFS(
  AND(binning=1, FD2x2="Off"), 2464,
  AND(binning=2, FD2x2="Off"), 1232,
  AND(binning=1, FD2x2="On"), 1228,
  TRUE, NA())</f>
        <v>2464</v>
      </c>
    </row>
    <row r="70" spans="1:13" hidden="1" x14ac:dyDescent="0.45">
      <c r="A70" s="26" t="s">
        <v>34</v>
      </c>
      <c r="B70" s="27">
        <f>IF(OR(binning=2, FD2x2="On"), 4, 8)</f>
        <v>8</v>
      </c>
    </row>
    <row r="71" spans="1:13" hidden="1" x14ac:dyDescent="0.45">
      <c r="A71" s="26" t="s">
        <v>35</v>
      </c>
      <c r="B71" s="27" cm="1">
        <f t="array" ref="B71">_xlfn.IFS(
  AND(binning=1, FD2x2="Off"), 8,
  AND(binning=2, FD2x2="Off"), 4,
  AND(binning=1, FD2x2="On"), 4,
  TRUE, NA())</f>
        <v>8</v>
      </c>
    </row>
    <row r="72" spans="1:13" hidden="1" x14ac:dyDescent="0.45">
      <c r="A72" s="26" t="s">
        <v>36</v>
      </c>
      <c r="B72" s="27" cm="1">
        <f t="array" ref="B72">_xlfn.IFS(
  AND(binning=1, FD2x2="Off"), 2056,
  AND(binning=2, FD2x2="Off"), 1028,
  AND(binning=1, FD2x2="On"), 1024,
  TRUE, NA())</f>
        <v>2056</v>
      </c>
    </row>
    <row r="73" spans="1:13" hidden="1" x14ac:dyDescent="0.45">
      <c r="A73" s="26" t="s">
        <v>37</v>
      </c>
      <c r="B73" s="27">
        <f>IF(OR(binning=2, FD2x2="On"), 1, 2)</f>
        <v>2</v>
      </c>
    </row>
    <row r="74" spans="1:13" hidden="1" x14ac:dyDescent="0.45">
      <c r="A74" s="25"/>
      <c r="B74" s="25"/>
    </row>
    <row r="75" spans="1:13" hidden="1" x14ac:dyDescent="0.45">
      <c r="A75" s="24" t="s">
        <v>38</v>
      </c>
      <c r="B75" s="25"/>
    </row>
    <row r="76" spans="1:13" hidden="1" x14ac:dyDescent="0.45">
      <c r="A76" s="26" t="s">
        <v>39</v>
      </c>
      <c r="B76" s="27" cm="1">
        <f t="array" ref="B76">_xlfn.IFS(
  SDBits=8, MAX(width*'[1]FrameRate Calc (CXP)'!binning, 1200),
  SDBits=10, MAX(width*'[1]FrameRate Calc (CXP)'!binning, 608),
  SDBits=12, MAX(width*'[1]FrameRate Calc (CXP)'!binning, 608),
  TRUE, NA())</f>
        <v>2464</v>
      </c>
      <c r="C76" s="2" t="s">
        <v>40</v>
      </c>
    </row>
    <row r="77" spans="1:13" hidden="1" x14ac:dyDescent="0.45">
      <c r="A77" s="26" t="s">
        <v>41</v>
      </c>
      <c r="B77" s="27" cm="1">
        <f t="array" ref="B77">_xlfn.IFS(
  PF="RGB8", 10,
  PF="RGB10", 12,
  PF="RGB12", 12,
  TRUE, NA())</f>
        <v>10</v>
      </c>
      <c r="C77" s="2" t="s">
        <v>40</v>
      </c>
    </row>
    <row r="78" spans="1:13" hidden="1" x14ac:dyDescent="0.45">
      <c r="A78" s="26" t="s">
        <v>42</v>
      </c>
      <c r="B78" s="27">
        <f>ROUNDUP((width * B79 +B80) / 10000, 0)*3</f>
        <v>444</v>
      </c>
      <c r="C78" s="2" t="s">
        <v>40</v>
      </c>
    </row>
    <row r="79" spans="1:13" hidden="1" x14ac:dyDescent="0.45">
      <c r="A79" s="29" t="s">
        <v>43</v>
      </c>
      <c r="B79" s="27" cm="1">
        <f t="array" ref="B79">_xlfn.IFS(
  AND(CXP="CXP12_X1", PF="RGB8"), 600,
  AND(CXP="CXP12_X1", PF="RGB10"), 750,
  AND(CXP="CXP12_X1", PF="RGB12"), 900,
  AND(CXP="CXP6_X1", PF="RGB8"), 1205,
  AND(CXP="CXP6_X1", PF="RGB10"), 1504,
  AND(CXP="CXP6_X1", PF="RGB12"), 1807,
  AND(CXP="CXP3_X1", PF="RGB8"), 2410,
  AND(CXP="CXP3_X1", PF="RGB10"), 3013,
  AND(CXP="CXP3_X1", PF="RGB12"), 3613,
  TRUE, NA())</f>
        <v>600</v>
      </c>
      <c r="C79" s="2" t="s">
        <v>40</v>
      </c>
    </row>
    <row r="80" spans="1:13" hidden="1" x14ac:dyDescent="0.45">
      <c r="A80" s="29" t="s">
        <v>44</v>
      </c>
      <c r="B80" s="27" cm="1">
        <f t="array" ref="B80">_xlfn.IFS(
  CXP="CXP12_X1", 0,
  AND(CXP="CXP6_X1", PF="RGB8"), -3333,
  AND(CXP="CXP6_X1", PF="RGB10"), 7857,
  AND(CXP="CXP6_X1", PF="RGB12"), -714,
  AND(CXP="CXP3_X1", PF="RGB8"), 6608,
  AND(CXP="CXP3_X1", PF="RGB10"), 6422,
  AND(CXP="CXP3_X1", PF="RGB12"), 14021,
  TRUE, NA())</f>
        <v>0</v>
      </c>
      <c r="C80" s="2" t="s">
        <v>40</v>
      </c>
    </row>
    <row r="81" spans="1:3" hidden="1" x14ac:dyDescent="0.45">
      <c r="A81" s="26" t="s">
        <v>45</v>
      </c>
      <c r="B81" s="27" cm="1">
        <f t="array" ref="B81">_xlfn.IFS(
  AND(FD2x2="Off", SDBits=8), 290,
  AND(FD2x2="Off", SDBits=10), 359,
  AND(FD2x2="Off", SDBits=12), 400,
  AND(FD2x2="On", SDBits=8), 147,
  AND(FD2x2="On", SDBits=10), 180,
  AND(FD2x2="On", SDBits=12), 209,
  TRUE, _xleta.NA)</f>
        <v>359</v>
      </c>
      <c r="C81" s="2" t="s">
        <v>40</v>
      </c>
    </row>
    <row r="82" spans="1:3" hidden="1" x14ac:dyDescent="0.45">
      <c r="A82" s="26" t="s">
        <v>46</v>
      </c>
      <c r="B82" s="27" cm="1">
        <f t="array" ref="B82">_xlfn.IFS(
OR(binning=2,imagescaling="On"), _xlfn.CEILING.MATH(((sensor_width/2)+8)/250*74.25),
AND(binning=1,imagescaling="Off"), _xlfn.CEILING.MATH(((sensor_width/2)+4)/250*74.25),
TRUE,NA())</f>
        <v>368</v>
      </c>
      <c r="C82" s="2" t="s">
        <v>40</v>
      </c>
    </row>
    <row r="83" spans="1:3" hidden="1" x14ac:dyDescent="0.45">
      <c r="A83" s="26" t="s">
        <v>47</v>
      </c>
      <c r="B83" s="27">
        <f>MAX(B$78, B$81, B$82)</f>
        <v>444</v>
      </c>
      <c r="C83" s="2" t="s">
        <v>40</v>
      </c>
    </row>
    <row r="84" spans="1:3" hidden="1" x14ac:dyDescent="0.45">
      <c r="A84" s="30" t="s">
        <v>48</v>
      </c>
      <c r="B84" s="31">
        <f>linetime/74.25</f>
        <v>5.9797979797979801</v>
      </c>
      <c r="C84" s="2" t="s">
        <v>40</v>
      </c>
    </row>
    <row r="85" spans="1:3" hidden="1" x14ac:dyDescent="0.45">
      <c r="A85" s="26" t="s">
        <v>49</v>
      </c>
      <c r="B85" s="27">
        <f>h_period*((height+8)*binning+vblanking+2)</f>
        <v>13251.232323232323</v>
      </c>
      <c r="C85" s="2" t="s">
        <v>40</v>
      </c>
    </row>
    <row r="86" spans="1:3" hidden="1" x14ac:dyDescent="0.45">
      <c r="A86" s="29" t="s">
        <v>50</v>
      </c>
      <c r="B86" s="27" cm="1">
        <f t="array" ref="B86">_xlfn.IFS(
  AND(FD2x2="Off", SDBits=10), 150,
  AND(FD2x2="Off", SDBits=12), 144,
  AND(FD2x2="On", SDBits=10), 214,
  AND(FD2x2="On", SDBits=12), 198,
  TRUE, NA())</f>
        <v>150</v>
      </c>
      <c r="C86" s="2" t="s">
        <v>40</v>
      </c>
    </row>
    <row r="87" spans="1:3" hidden="1" x14ac:dyDescent="0.45">
      <c r="A87" s="26" t="s">
        <v>51</v>
      </c>
      <c r="B87" s="31">
        <f>1000000/minimum_frame_period</f>
        <v>75.464679480924971</v>
      </c>
      <c r="C87" s="2" t="s">
        <v>40</v>
      </c>
    </row>
    <row r="88" spans="1:3" hidden="1" x14ac:dyDescent="0.45">
      <c r="A88" s="26" t="s">
        <v>52</v>
      </c>
      <c r="B88" s="27">
        <f>minimum_frame_period-(non_exposureperiod*h_period)</f>
        <v>12928.323232323233</v>
      </c>
      <c r="C88" s="2" t="s">
        <v>40</v>
      </c>
    </row>
    <row r="89" spans="1:3" hidden="1" x14ac:dyDescent="0.45">
      <c r="A89" s="29" t="s">
        <v>53</v>
      </c>
      <c r="B89" s="27" cm="1">
        <f t="array" ref="B89">_xlfn.IFS(
  AND(FD2x2="Off", PF="RGB8"), 54,
  AND(FD2x2="Off", PF="RGB10"), 54,
  AND(FD2x2="Off", PF="RGB12"), 50,
  AND(FD2x2="On", PF="RGB8"), 100,
  AND(FD2x2="On", PF="RGB10"), 100,
  AND(FD2x2="On", PF="RGB12"), 88,
  TRUE, NA())</f>
        <v>54</v>
      </c>
      <c r="C89" s="2" t="s">
        <v>40</v>
      </c>
    </row>
    <row r="90" spans="1:3" hidden="1" x14ac:dyDescent="0.45">
      <c r="A90" s="30" t="s">
        <v>54</v>
      </c>
      <c r="B90" s="31">
        <f>IF(exposure_time&lt;=maxoverlaptime_trolrd, maximum_acquisition_framerate, (1000000/minimum_frame_period+(exposure_time-maxoverlaptime_trolrd)))</f>
        <v>75.464679480924971</v>
      </c>
      <c r="C90" s="2" t="s">
        <v>40</v>
      </c>
    </row>
    <row r="91" spans="1:3" hidden="1" x14ac:dyDescent="0.45"/>
    <row r="93" spans="1:3" x14ac:dyDescent="0.45">
      <c r="A93" s="32"/>
    </row>
    <row r="94" spans="1:3" x14ac:dyDescent="0.45">
      <c r="A94" s="32"/>
    </row>
  </sheetData>
  <sheetProtection algorithmName="SHA-512" hashValue="gfGHFM38H7dtE1JKleKwFxNcLMm4bRd3ZZC7ibzxOGDaF7gPudVNvptSwFgDmaLPNmltizJ3IJAaubxf/OKyTQ==" saltValue="0XvF9BAynlLqCQMmxE3iiQ==" spinCount="100000" sheet="1" objects="1" scenarios="1"/>
  <phoneticPr fontId="3"/>
  <conditionalFormatting sqref="E11:M1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:M2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:M3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7:M4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:M6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4">
    <dataValidation type="list" allowBlank="1" showInputMessage="1" showErrorMessage="1" sqref="B8" xr:uid="{A1D1404B-3579-429D-B4F2-D9A3845A93F0}">
      <formula1>"1,2"</formula1>
    </dataValidation>
    <dataValidation type="list" allowBlank="1" showInputMessage="1" showErrorMessage="1" sqref="B13 B9:B10" xr:uid="{963C4C8D-F031-4E30-BEE2-A21447ED7CF2}">
      <formula1>"Off,On"</formula1>
    </dataValidation>
    <dataValidation type="list" allowBlank="1" showInputMessage="1" showErrorMessage="1" sqref="B11" xr:uid="{08198A96-66DA-41BB-83F4-32A2F5A94A76}">
      <formula1>"RGB8, RGB10, RGB12"</formula1>
    </dataValidation>
    <dataValidation type="list" allowBlank="1" showInputMessage="1" showErrorMessage="1" sqref="B12" xr:uid="{F2628D3C-C7F0-4A10-94A9-FD41416121D2}">
      <formula1>"CXP12_X1, CXP6_X1, CXP3_X1"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C321A-ABA8-4EB7-A518-698347FADA33}">
  <dimension ref="A1"/>
  <sheetViews>
    <sheetView workbookViewId="0"/>
  </sheetViews>
  <sheetFormatPr defaultRowHeight="18" x14ac:dyDescent="0.45"/>
  <sheetData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25</vt:i4>
      </vt:variant>
    </vt:vector>
  </HeadingPairs>
  <TitlesOfParts>
    <vt:vector size="27" baseType="lpstr">
      <vt:lpstr>FrameRate Calc (CXP)</vt:lpstr>
      <vt:lpstr>Sheet1</vt:lpstr>
      <vt:lpstr>'FrameRate Calc (CXP)'!binning</vt:lpstr>
      <vt:lpstr>'FrameRate Calc (CXP)'!CXP</vt:lpstr>
      <vt:lpstr>'FrameRate Calc (CXP)'!exposure_time</vt:lpstr>
      <vt:lpstr>'FrameRate Calc (CXP)'!FD2x2</vt:lpstr>
      <vt:lpstr>'FrameRate Calc (CXP)'!h_period</vt:lpstr>
      <vt:lpstr>'FrameRate Calc (CXP)'!height</vt:lpstr>
      <vt:lpstr>'FrameRate Calc (CXP)'!height_max</vt:lpstr>
      <vt:lpstr>'FrameRate Calc (CXP)'!height_min</vt:lpstr>
      <vt:lpstr>'FrameRate Calc (CXP)'!height_step</vt:lpstr>
      <vt:lpstr>'FrameRate Calc (CXP)'!imagescaling</vt:lpstr>
      <vt:lpstr>'FrameRate Calc (CXP)'!linetime</vt:lpstr>
      <vt:lpstr>'FrameRate Calc (CXP)'!maximum_acquisition_framerate</vt:lpstr>
      <vt:lpstr>'FrameRate Calc (CXP)'!maximum_trigger_rate</vt:lpstr>
      <vt:lpstr>'FrameRate Calc (CXP)'!maxoverlaptime_trolrd</vt:lpstr>
      <vt:lpstr>'FrameRate Calc (CXP)'!minimum_frame_period</vt:lpstr>
      <vt:lpstr>'FrameRate Calc (CXP)'!non_exposureperiod</vt:lpstr>
      <vt:lpstr>'FrameRate Calc (CXP)'!PF</vt:lpstr>
      <vt:lpstr>'FrameRate Calc (CXP)'!SDBits</vt:lpstr>
      <vt:lpstr>'FrameRate Calc (CXP)'!sensor_width</vt:lpstr>
      <vt:lpstr>'FrameRate Calc (CXP)'!trigger_mode</vt:lpstr>
      <vt:lpstr>'FrameRate Calc (CXP)'!vblanking</vt:lpstr>
      <vt:lpstr>'FrameRate Calc (CXP)'!width</vt:lpstr>
      <vt:lpstr>'FrameRate Calc (CXP)'!width_max</vt:lpstr>
      <vt:lpstr>'FrameRate Calc (CXP)'!width_min</vt:lpstr>
      <vt:lpstr>'FrameRate Calc (CXP)'!width_step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Atsushi Watanabe</dc:creator>
  <cp:lastModifiedBy>Atsushi Watanabe</cp:lastModifiedBy>
  <dcterms:created xsi:type="dcterms:W3CDTF">2026-04-20T00:07:02Z</dcterms:created>
  <dcterms:modified xsi:type="dcterms:W3CDTF">2026-04-20T00:09:16Z</dcterms:modified>
</cp:coreProperties>
</file>